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90" yWindow="30" windowWidth="15480" windowHeight="10800" tabRatio="829" activeTab="0"/>
  </bookViews>
  <sheets>
    <sheet name="BEEB_25SOIMED" sheetId="1" r:id="rId1"/>
    <sheet name="AIDU_25SOIMED" sheetId="2" r:id="rId2"/>
    <sheet name="CCHS_25SOIMED" sheetId="3" r:id="rId3"/>
    <sheet name="NANT_25SOIMED" sheetId="4" r:id="rId4"/>
    <sheet name="SFRA_25SOIMED" sheetId="5" r:id="rId5"/>
    <sheet name="BAYH_25SOIMED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<sst xmlns="http://schemas.openxmlformats.org/spreadsheetml/2006/main" count="102" uniqueCount="9">
  <si>
    <t>APR-DRG</t>
  </si>
  <si>
    <t>#</t>
  </si>
  <si>
    <t>Severity of Illness</t>
  </si>
  <si>
    <t>Minor</t>
  </si>
  <si>
    <t>Moderate</t>
  </si>
  <si>
    <t>Major</t>
  </si>
  <si>
    <t>Severe</t>
  </si>
  <si>
    <t>Total Stays</t>
  </si>
  <si>
    <t>$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</si>
</sst>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45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80"/>
      <name val="Arial"/>
      <family val="2"/>
    </font>
    <font>
      <b/>
      <i/>
      <sz val="8"/>
      <color rgb="FF993300"/>
      <name val="Arial"/>
      <family val="2"/>
    </font>
    <font>
      <b/>
      <sz val="8"/>
      <color rgb="FF9933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double"/>
      <top style="thick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/>
    </border>
    <border>
      <left/>
      <right/>
      <top style="thick"/>
      <bottom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Border="1" applyAlignment="1">
      <alignment/>
    </xf>
    <xf numFmtId="165" fontId="42" fillId="0" borderId="1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165" fontId="42" fillId="0" borderId="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2" fillId="0" borderId="16" xfId="0" applyFont="1" applyBorder="1" applyAlignment="1">
      <alignment/>
    </xf>
    <xf numFmtId="1" fontId="42" fillId="0" borderId="17" xfId="0" applyNumberFormat="1" applyFont="1" applyBorder="1" applyAlignment="1">
      <alignment/>
    </xf>
    <xf numFmtId="0" fontId="42" fillId="0" borderId="18" xfId="0" applyFont="1" applyBorder="1" applyAlignment="1">
      <alignment/>
    </xf>
    <xf numFmtId="1" fontId="42" fillId="0" borderId="19" xfId="0" applyNumberFormat="1" applyFont="1" applyBorder="1" applyAlignment="1">
      <alignment/>
    </xf>
    <xf numFmtId="165" fontId="42" fillId="0" borderId="20" xfId="0" applyNumberFormat="1" applyFont="1" applyBorder="1" applyAlignment="1">
      <alignment/>
    </xf>
    <xf numFmtId="1" fontId="42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76200</xdr:rowOff>
    </xdr:from>
    <xdr:to>
      <xdr:col>6</xdr:col>
      <xdr:colOff>9525</xdr:colOff>
      <xdr:row>33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362450"/>
          <a:ext cx="69532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Severity of Illness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(SOI) is classified according to 3M's APR-DRG system, and is meant as a gauge of the treatment difficulty, need for intervention, and resource utilization .  As SOI increases, patient treatment becomes more complex and intensive, which often translates into increased  charges.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'#' and '$' refer to the number of discharges and the median average charges for each APR-DRG &amp; SOI combination.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rdr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-DRG"/>
      <sheetName val="APR-DRG MDC"/>
      <sheetName val="APRDRG SERVLINE"/>
      <sheetName val="Sheet4"/>
      <sheetName val="APR-DRG PIVOT1"/>
      <sheetName val="APR-DRG PIVOT2"/>
      <sheetName val="APR-DRG MDC PIVOT1"/>
      <sheetName val="APR-DRG MDC PIVOT2"/>
      <sheetName val="SERVLINE PIVOT1"/>
      <sheetName val="SERVLINE PIVOT2"/>
      <sheetName val="Top 25"/>
      <sheetName val="Top25AIDU"/>
      <sheetName val="AIDU_25"/>
      <sheetName val="Top25CCHS"/>
      <sheetName val="CCHS_25"/>
      <sheetName val="Top25BAYH"/>
      <sheetName val="BAYH_25"/>
      <sheetName val="Top25SFRA"/>
      <sheetName val="SFRA_25"/>
      <sheetName val="Top25NANT"/>
      <sheetName val="NANT_25"/>
      <sheetName val="Top25BEEB"/>
      <sheetName val="BEEB_25"/>
      <sheetName val="Top25BEEB_2"/>
      <sheetName val="BEEB_25SOIMED"/>
      <sheetName val="Top25AIDU_2"/>
      <sheetName val="AIDU_25SOIMED"/>
      <sheetName val="Top25CCHS_2"/>
      <sheetName val="CCHS_25SOIMED"/>
      <sheetName val="Top25NANT_2"/>
      <sheetName val="NANT_25SOIMED"/>
      <sheetName val="Top25SFRA_2"/>
      <sheetName val="SFRA_25SOIMED"/>
      <sheetName val="Top25BAYH_2"/>
      <sheetName val="BAYH_25SOIMED"/>
    </sheetNames>
    <sheetDataSet>
      <sheetData sheetId="23">
        <row r="1">
          <cell r="H1" t="str">
            <v>2010 BEEBE Discharges by APR-DRG, SOI, AND MEDIAN CHARGES</v>
          </cell>
        </row>
        <row r="6">
          <cell r="A6">
            <v>807</v>
          </cell>
          <cell r="B6" t="str">
            <v>drg</v>
          </cell>
          <cell r="C6" t="str">
            <v>NEONATE BIRTHWT &gt;2499G, NORMAL NEWBORN OR NEONATE W OTHER PROBLEM                 </v>
          </cell>
          <cell r="D6">
            <v>0</v>
          </cell>
          <cell r="E6" t="str">
            <v>.</v>
          </cell>
          <cell r="F6">
            <v>746</v>
          </cell>
          <cell r="G6">
            <v>3109.55</v>
          </cell>
          <cell r="H6">
            <v>58</v>
          </cell>
          <cell r="I6">
            <v>4411.3</v>
          </cell>
          <cell r="J6">
            <v>3</v>
          </cell>
          <cell r="K6">
            <v>6695.3</v>
          </cell>
          <cell r="L6">
            <v>0</v>
          </cell>
          <cell r="M6" t="str">
            <v>.</v>
          </cell>
          <cell r="N6">
            <v>807</v>
          </cell>
          <cell r="O6">
            <v>3183</v>
          </cell>
        </row>
        <row r="7">
          <cell r="A7">
            <v>601</v>
          </cell>
          <cell r="C7" t="str">
            <v>VAGINAL DELIVERY                                                                  </v>
          </cell>
          <cell r="D7">
            <v>0</v>
          </cell>
          <cell r="E7" t="str">
            <v>.</v>
          </cell>
          <cell r="F7">
            <v>485</v>
          </cell>
          <cell r="G7">
            <v>5585</v>
          </cell>
          <cell r="H7">
            <v>108</v>
          </cell>
          <cell r="I7">
            <v>6258.85</v>
          </cell>
          <cell r="J7">
            <v>8</v>
          </cell>
          <cell r="K7">
            <v>7606.9</v>
          </cell>
          <cell r="L7">
            <v>0</v>
          </cell>
          <cell r="M7" t="str">
            <v>.</v>
          </cell>
          <cell r="N7">
            <v>601</v>
          </cell>
          <cell r="O7">
            <v>5668.9</v>
          </cell>
        </row>
        <row r="8">
          <cell r="A8">
            <v>541</v>
          </cell>
          <cell r="C8" t="str">
            <v>KNEE JOINT REPLACEMENT                                                            </v>
          </cell>
          <cell r="D8">
            <v>0</v>
          </cell>
          <cell r="E8" t="str">
            <v>.</v>
          </cell>
          <cell r="F8">
            <v>407</v>
          </cell>
          <cell r="G8">
            <v>28568</v>
          </cell>
          <cell r="H8">
            <v>124</v>
          </cell>
          <cell r="I8">
            <v>31852.4</v>
          </cell>
          <cell r="J8">
            <v>10</v>
          </cell>
          <cell r="K8">
            <v>44564.15</v>
          </cell>
          <cell r="L8">
            <v>0</v>
          </cell>
          <cell r="M8" t="str">
            <v>.</v>
          </cell>
          <cell r="N8">
            <v>541</v>
          </cell>
          <cell r="O8">
            <v>29310</v>
          </cell>
        </row>
        <row r="9">
          <cell r="A9">
            <v>374</v>
          </cell>
          <cell r="C9" t="str">
            <v>HEART FAILURE                                                                     </v>
          </cell>
          <cell r="D9">
            <v>0</v>
          </cell>
          <cell r="E9" t="str">
            <v>.</v>
          </cell>
          <cell r="F9">
            <v>30</v>
          </cell>
          <cell r="G9">
            <v>12456.3</v>
          </cell>
          <cell r="H9">
            <v>128</v>
          </cell>
          <cell r="I9">
            <v>15756.35</v>
          </cell>
          <cell r="J9">
            <v>146</v>
          </cell>
          <cell r="K9">
            <v>20666.2</v>
          </cell>
          <cell r="L9">
            <v>70</v>
          </cell>
          <cell r="M9">
            <v>36191.25</v>
          </cell>
          <cell r="N9">
            <v>374</v>
          </cell>
          <cell r="O9">
            <v>19423.7</v>
          </cell>
        </row>
        <row r="10">
          <cell r="A10">
            <v>345</v>
          </cell>
          <cell r="C10" t="str">
            <v>SEPTICEMIA &amp; DISSEMINATED INFECTIONS                                              </v>
          </cell>
          <cell r="D10">
            <v>0</v>
          </cell>
          <cell r="E10" t="str">
            <v>.</v>
          </cell>
          <cell r="F10">
            <v>5</v>
          </cell>
          <cell r="G10">
            <v>14961.7</v>
          </cell>
          <cell r="H10">
            <v>80</v>
          </cell>
          <cell r="I10">
            <v>17732.4</v>
          </cell>
          <cell r="J10">
            <v>142</v>
          </cell>
          <cell r="K10">
            <v>26485.05</v>
          </cell>
          <cell r="L10">
            <v>118</v>
          </cell>
          <cell r="M10">
            <v>43577.2</v>
          </cell>
          <cell r="N10">
            <v>345</v>
          </cell>
          <cell r="O10">
            <v>27994.6</v>
          </cell>
        </row>
        <row r="11">
          <cell r="A11">
            <v>311</v>
          </cell>
          <cell r="C11" t="str">
            <v>OTHER PNEUMONIA                                                                   </v>
          </cell>
          <cell r="D11">
            <v>0</v>
          </cell>
          <cell r="E11" t="str">
            <v>.</v>
          </cell>
          <cell r="F11">
            <v>37</v>
          </cell>
          <cell r="G11">
            <v>9852.1</v>
          </cell>
          <cell r="H11">
            <v>89</v>
          </cell>
          <cell r="I11">
            <v>12899.2</v>
          </cell>
          <cell r="J11">
            <v>139</v>
          </cell>
          <cell r="K11">
            <v>19684</v>
          </cell>
          <cell r="L11">
            <v>46</v>
          </cell>
          <cell r="M11">
            <v>46666.8</v>
          </cell>
          <cell r="N11">
            <v>311</v>
          </cell>
          <cell r="O11">
            <v>17286.2</v>
          </cell>
        </row>
        <row r="12">
          <cell r="A12">
            <v>268</v>
          </cell>
          <cell r="C12" t="str">
            <v>CESAREAN DELIVERY                                                                 </v>
          </cell>
          <cell r="D12">
            <v>0</v>
          </cell>
          <cell r="E12" t="str">
            <v>.</v>
          </cell>
          <cell r="F12">
            <v>226</v>
          </cell>
          <cell r="G12">
            <v>13136.35</v>
          </cell>
          <cell r="H12">
            <v>38</v>
          </cell>
          <cell r="I12">
            <v>15319.85</v>
          </cell>
          <cell r="J12">
            <v>4</v>
          </cell>
          <cell r="K12">
            <v>27077.35</v>
          </cell>
          <cell r="L12">
            <v>0</v>
          </cell>
          <cell r="M12" t="str">
            <v>.</v>
          </cell>
          <cell r="N12">
            <v>268</v>
          </cell>
          <cell r="O12">
            <v>13436.15</v>
          </cell>
        </row>
        <row r="13">
          <cell r="A13">
            <v>266</v>
          </cell>
          <cell r="C13" t="str">
            <v>CARDIAC ARRHYTHMIA &amp; CONDUCTION DISORDERS                                         </v>
          </cell>
          <cell r="D13">
            <v>0</v>
          </cell>
          <cell r="E13" t="str">
            <v>.</v>
          </cell>
          <cell r="F13">
            <v>95</v>
          </cell>
          <cell r="G13">
            <v>11298.9</v>
          </cell>
          <cell r="H13">
            <v>118</v>
          </cell>
          <cell r="I13">
            <v>15533.3</v>
          </cell>
          <cell r="J13">
            <v>46</v>
          </cell>
          <cell r="K13">
            <v>20047.3</v>
          </cell>
          <cell r="L13">
            <v>7</v>
          </cell>
          <cell r="M13">
            <v>69299.5</v>
          </cell>
          <cell r="N13">
            <v>266</v>
          </cell>
          <cell r="O13">
            <v>14638.1</v>
          </cell>
        </row>
        <row r="14">
          <cell r="A14">
            <v>256</v>
          </cell>
          <cell r="C14" t="str">
            <v>HIP JOINT REPLACEMENT                                                             </v>
          </cell>
          <cell r="D14">
            <v>0</v>
          </cell>
          <cell r="E14" t="str">
            <v>.</v>
          </cell>
          <cell r="F14">
            <v>165</v>
          </cell>
          <cell r="G14">
            <v>31138.8</v>
          </cell>
          <cell r="H14">
            <v>70</v>
          </cell>
          <cell r="I14">
            <v>33408</v>
          </cell>
          <cell r="J14">
            <v>17</v>
          </cell>
          <cell r="K14">
            <v>42950.4</v>
          </cell>
          <cell r="L14">
            <v>4</v>
          </cell>
          <cell r="M14">
            <v>95800.4</v>
          </cell>
          <cell r="N14">
            <v>256</v>
          </cell>
          <cell r="O14">
            <v>32216.45</v>
          </cell>
        </row>
        <row r="15">
          <cell r="A15">
            <v>214</v>
          </cell>
          <cell r="C15" t="str">
            <v>DORSAL &amp; LUMBAR FUSION PROC EXCEPT FOR CURVATURE OF BACK                          </v>
          </cell>
          <cell r="D15">
            <v>0</v>
          </cell>
          <cell r="E15" t="str">
            <v>.</v>
          </cell>
          <cell r="F15">
            <v>188</v>
          </cell>
          <cell r="G15">
            <v>37534.6</v>
          </cell>
          <cell r="H15">
            <v>22</v>
          </cell>
          <cell r="I15">
            <v>53812.3</v>
          </cell>
          <cell r="J15">
            <v>4</v>
          </cell>
          <cell r="K15">
            <v>89870.6</v>
          </cell>
          <cell r="L15">
            <v>0</v>
          </cell>
          <cell r="M15" t="str">
            <v>.</v>
          </cell>
          <cell r="N15">
            <v>214</v>
          </cell>
          <cell r="O15">
            <v>38123.55</v>
          </cell>
        </row>
        <row r="16">
          <cell r="A16">
            <v>165</v>
          </cell>
          <cell r="C16" t="str">
            <v>CHRONIC OBSTRUCTIVE PULMONARY DISEASE                                             </v>
          </cell>
          <cell r="D16">
            <v>0</v>
          </cell>
          <cell r="E16" t="str">
            <v>.</v>
          </cell>
          <cell r="F16">
            <v>16</v>
          </cell>
          <cell r="G16">
            <v>13872.65</v>
          </cell>
          <cell r="H16">
            <v>44</v>
          </cell>
          <cell r="I16">
            <v>17510.7</v>
          </cell>
          <cell r="J16">
            <v>85</v>
          </cell>
          <cell r="K16">
            <v>16964.7</v>
          </cell>
          <cell r="L16">
            <v>20</v>
          </cell>
          <cell r="M16">
            <v>37980.7</v>
          </cell>
          <cell r="N16">
            <v>165</v>
          </cell>
          <cell r="O16">
            <v>17904.5</v>
          </cell>
        </row>
        <row r="17">
          <cell r="A17">
            <v>157</v>
          </cell>
          <cell r="C17" t="str">
            <v>RENAL FAILURE                                                                     </v>
          </cell>
          <cell r="D17">
            <v>0</v>
          </cell>
          <cell r="E17" t="str">
            <v>.</v>
          </cell>
          <cell r="F17">
            <v>2</v>
          </cell>
          <cell r="G17">
            <v>14520.65</v>
          </cell>
          <cell r="H17">
            <v>8</v>
          </cell>
          <cell r="I17">
            <v>15096.2</v>
          </cell>
          <cell r="J17">
            <v>129</v>
          </cell>
          <cell r="K17">
            <v>22154.7</v>
          </cell>
          <cell r="L17">
            <v>18</v>
          </cell>
          <cell r="M17">
            <v>60704.45</v>
          </cell>
          <cell r="N17">
            <v>157</v>
          </cell>
          <cell r="O17">
            <v>22893.6</v>
          </cell>
        </row>
        <row r="18">
          <cell r="A18">
            <v>145</v>
          </cell>
          <cell r="C18" t="str">
            <v>PULMONARY EDEMA &amp; RESPIRATORY FAILURE                                             </v>
          </cell>
          <cell r="D18">
            <v>0</v>
          </cell>
          <cell r="E18" t="str">
            <v>.</v>
          </cell>
          <cell r="F18">
            <v>0</v>
          </cell>
          <cell r="G18" t="str">
            <v>.</v>
          </cell>
          <cell r="H18">
            <v>51</v>
          </cell>
          <cell r="I18">
            <v>17291.7</v>
          </cell>
          <cell r="J18">
            <v>43</v>
          </cell>
          <cell r="K18">
            <v>27285.6</v>
          </cell>
          <cell r="L18">
            <v>51</v>
          </cell>
          <cell r="M18">
            <v>44896.3</v>
          </cell>
          <cell r="N18">
            <v>145</v>
          </cell>
          <cell r="O18">
            <v>27740.1</v>
          </cell>
        </row>
        <row r="19">
          <cell r="A19">
            <v>141</v>
          </cell>
          <cell r="C19" t="str">
            <v>INTESTINAL OBSTRUCTION                                                            </v>
          </cell>
          <cell r="D19">
            <v>0</v>
          </cell>
          <cell r="E19" t="str">
            <v>.</v>
          </cell>
          <cell r="F19">
            <v>66</v>
          </cell>
          <cell r="G19">
            <v>15969.6</v>
          </cell>
          <cell r="H19">
            <v>56</v>
          </cell>
          <cell r="I19">
            <v>18308.8</v>
          </cell>
          <cell r="J19">
            <v>17</v>
          </cell>
          <cell r="K19">
            <v>34743.9</v>
          </cell>
          <cell r="L19">
            <v>2</v>
          </cell>
          <cell r="M19">
            <v>84655</v>
          </cell>
          <cell r="N19">
            <v>141</v>
          </cell>
          <cell r="O19">
            <v>17920.4</v>
          </cell>
        </row>
        <row r="20">
          <cell r="A20">
            <v>133</v>
          </cell>
          <cell r="C20" t="str">
            <v>MAJOR SMALL &amp; LARGE BOWEL PROCEDURES                                              </v>
          </cell>
          <cell r="D20">
            <v>0</v>
          </cell>
          <cell r="E20" t="str">
            <v>.</v>
          </cell>
          <cell r="F20">
            <v>37</v>
          </cell>
          <cell r="G20">
            <v>39469.4</v>
          </cell>
          <cell r="H20">
            <v>48</v>
          </cell>
          <cell r="I20">
            <v>45420.6</v>
          </cell>
          <cell r="J20">
            <v>32</v>
          </cell>
          <cell r="K20">
            <v>82682.6</v>
          </cell>
          <cell r="L20">
            <v>16</v>
          </cell>
          <cell r="M20">
            <v>124368.6</v>
          </cell>
          <cell r="N20">
            <v>133</v>
          </cell>
          <cell r="O20">
            <v>51863.7</v>
          </cell>
        </row>
        <row r="21">
          <cell r="A21">
            <v>131</v>
          </cell>
          <cell r="C21" t="str">
            <v>CELLULITIS &amp; OTHER BACTERIAL SKIN INFECTIONS                                      </v>
          </cell>
          <cell r="D21">
            <v>0</v>
          </cell>
          <cell r="E21" t="str">
            <v>.</v>
          </cell>
          <cell r="F21">
            <v>40</v>
          </cell>
          <cell r="G21">
            <v>8615.6</v>
          </cell>
          <cell r="H21">
            <v>56</v>
          </cell>
          <cell r="I21">
            <v>11781.5</v>
          </cell>
          <cell r="J21">
            <v>33</v>
          </cell>
          <cell r="K21">
            <v>18947.9</v>
          </cell>
          <cell r="L21">
            <v>2</v>
          </cell>
          <cell r="M21">
            <v>39762.4</v>
          </cell>
          <cell r="N21">
            <v>131</v>
          </cell>
          <cell r="O21">
            <v>12677.7</v>
          </cell>
        </row>
        <row r="22">
          <cell r="A22">
            <v>130</v>
          </cell>
          <cell r="C22" t="str">
            <v>CVA &amp; PRECEREBRAL OCCLUSION  W INFARCT                                            </v>
          </cell>
          <cell r="D22">
            <v>0</v>
          </cell>
          <cell r="E22" t="str">
            <v>.</v>
          </cell>
          <cell r="F22">
            <v>20</v>
          </cell>
          <cell r="G22">
            <v>17622.3</v>
          </cell>
          <cell r="H22">
            <v>64</v>
          </cell>
          <cell r="I22">
            <v>21742.55</v>
          </cell>
          <cell r="J22">
            <v>38</v>
          </cell>
          <cell r="K22">
            <v>30297.45</v>
          </cell>
          <cell r="L22">
            <v>8</v>
          </cell>
          <cell r="M22">
            <v>39004.1</v>
          </cell>
          <cell r="N22">
            <v>130</v>
          </cell>
          <cell r="O22">
            <v>23265.75</v>
          </cell>
        </row>
        <row r="23">
          <cell r="A23">
            <v>129</v>
          </cell>
          <cell r="C23" t="str">
            <v>NONTRAUMATIC STUPOR &amp; COMA                                                        </v>
          </cell>
          <cell r="D23">
            <v>0</v>
          </cell>
          <cell r="E23" t="str">
            <v>.</v>
          </cell>
          <cell r="F23">
            <v>5</v>
          </cell>
          <cell r="G23">
            <v>13477.4</v>
          </cell>
          <cell r="H23">
            <v>9</v>
          </cell>
          <cell r="I23">
            <v>11482.2</v>
          </cell>
          <cell r="J23">
            <v>95</v>
          </cell>
          <cell r="K23">
            <v>19799.4</v>
          </cell>
          <cell r="L23">
            <v>20</v>
          </cell>
          <cell r="M23">
            <v>42458.15</v>
          </cell>
          <cell r="N23">
            <v>129</v>
          </cell>
          <cell r="O23">
            <v>20481.4</v>
          </cell>
        </row>
        <row r="24">
          <cell r="A24">
            <v>120</v>
          </cell>
          <cell r="C24" t="str">
            <v>KIDNEY &amp; URINARY TRACT INFECTIONS                                                 </v>
          </cell>
          <cell r="D24">
            <v>0</v>
          </cell>
          <cell r="E24" t="str">
            <v>.</v>
          </cell>
          <cell r="F24">
            <v>10</v>
          </cell>
          <cell r="G24">
            <v>10569.1</v>
          </cell>
          <cell r="H24">
            <v>47</v>
          </cell>
          <cell r="I24">
            <v>15013.4</v>
          </cell>
          <cell r="J24">
            <v>58</v>
          </cell>
          <cell r="K24">
            <v>17500.9</v>
          </cell>
          <cell r="L24">
            <v>5</v>
          </cell>
          <cell r="M24">
            <v>38377.8</v>
          </cell>
          <cell r="N24">
            <v>120</v>
          </cell>
          <cell r="O24">
            <v>16298.55</v>
          </cell>
        </row>
        <row r="25">
          <cell r="A25">
            <v>113</v>
          </cell>
          <cell r="C25" t="str">
            <v>PERCUTANEOUS CARDIOVASCULAR PROCEDURES W/O AMI                                    </v>
          </cell>
          <cell r="D25">
            <v>0</v>
          </cell>
          <cell r="E25" t="str">
            <v>.</v>
          </cell>
          <cell r="F25">
            <v>51</v>
          </cell>
          <cell r="G25">
            <v>42367.5</v>
          </cell>
          <cell r="H25">
            <v>44</v>
          </cell>
          <cell r="I25">
            <v>43784.85</v>
          </cell>
          <cell r="J25">
            <v>14</v>
          </cell>
          <cell r="K25">
            <v>45902.55</v>
          </cell>
          <cell r="L25">
            <v>4</v>
          </cell>
          <cell r="M25">
            <v>61595</v>
          </cell>
          <cell r="N25">
            <v>113</v>
          </cell>
          <cell r="O25">
            <v>43777.8</v>
          </cell>
        </row>
        <row r="26">
          <cell r="A26">
            <v>105</v>
          </cell>
          <cell r="C26" t="str">
            <v>OTHER ANEMIA &amp; DISORDERS OF BLOOD &amp; BLOOD-FORMING ORGANS                          </v>
          </cell>
          <cell r="D26">
            <v>0</v>
          </cell>
          <cell r="E26" t="str">
            <v>.</v>
          </cell>
          <cell r="F26">
            <v>32</v>
          </cell>
          <cell r="G26">
            <v>14103.5</v>
          </cell>
          <cell r="H26">
            <v>41</v>
          </cell>
          <cell r="I26">
            <v>20086.6</v>
          </cell>
          <cell r="J26">
            <v>22</v>
          </cell>
          <cell r="K26">
            <v>20540.15</v>
          </cell>
          <cell r="L26">
            <v>10</v>
          </cell>
          <cell r="M26">
            <v>25011.25</v>
          </cell>
          <cell r="N26">
            <v>105</v>
          </cell>
          <cell r="O26">
            <v>18402</v>
          </cell>
        </row>
        <row r="27">
          <cell r="A27">
            <v>103</v>
          </cell>
          <cell r="C27" t="str">
            <v>LAPAROSCOPIC CHOLECYSTECTOMY                                                      </v>
          </cell>
          <cell r="D27">
            <v>0</v>
          </cell>
          <cell r="E27" t="str">
            <v>.</v>
          </cell>
          <cell r="F27">
            <v>44</v>
          </cell>
          <cell r="G27">
            <v>20193.25</v>
          </cell>
          <cell r="H27">
            <v>40</v>
          </cell>
          <cell r="I27">
            <v>29419.35</v>
          </cell>
          <cell r="J27">
            <v>16</v>
          </cell>
          <cell r="K27">
            <v>51969.35</v>
          </cell>
          <cell r="L27">
            <v>3</v>
          </cell>
          <cell r="M27">
            <v>76625.4</v>
          </cell>
          <cell r="N27">
            <v>103</v>
          </cell>
          <cell r="O27">
            <v>26085.8</v>
          </cell>
        </row>
        <row r="28">
          <cell r="A28">
            <v>102</v>
          </cell>
          <cell r="C28" t="str">
            <v>ACUTE MYOCARDIAL INFARCTION                                                       </v>
          </cell>
          <cell r="D28">
            <v>0</v>
          </cell>
          <cell r="E28" t="str">
            <v>.</v>
          </cell>
          <cell r="F28">
            <v>17</v>
          </cell>
          <cell r="G28">
            <v>22316.8</v>
          </cell>
          <cell r="H28">
            <v>36</v>
          </cell>
          <cell r="I28">
            <v>19943.3</v>
          </cell>
          <cell r="J28">
            <v>24</v>
          </cell>
          <cell r="K28">
            <v>22969</v>
          </cell>
          <cell r="L28">
            <v>25</v>
          </cell>
          <cell r="M28">
            <v>48415.1</v>
          </cell>
          <cell r="N28">
            <v>102</v>
          </cell>
          <cell r="O28">
            <v>24540.1</v>
          </cell>
        </row>
        <row r="29">
          <cell r="A29">
            <v>99</v>
          </cell>
          <cell r="C29" t="str">
            <v>PERCUTANEOUS CARDIOVASCULAR PROCEDURES W AMI                                      </v>
          </cell>
          <cell r="D29">
            <v>0</v>
          </cell>
          <cell r="E29" t="str">
            <v>.</v>
          </cell>
          <cell r="F29">
            <v>46</v>
          </cell>
          <cell r="G29">
            <v>43945.9</v>
          </cell>
          <cell r="H29">
            <v>34</v>
          </cell>
          <cell r="I29">
            <v>49478.6</v>
          </cell>
          <cell r="J29">
            <v>8</v>
          </cell>
          <cell r="K29">
            <v>51025.65</v>
          </cell>
          <cell r="L29">
            <v>11</v>
          </cell>
          <cell r="M29">
            <v>89449.3</v>
          </cell>
          <cell r="N29">
            <v>99</v>
          </cell>
          <cell r="O29">
            <v>47677.1</v>
          </cell>
        </row>
        <row r="30">
          <cell r="A30">
            <v>98</v>
          </cell>
          <cell r="C30" t="str">
            <v>MAJOR RESPIRATORY INFECTIONS &amp; INFLAMMATIONS                                      </v>
          </cell>
          <cell r="D30">
            <v>0</v>
          </cell>
          <cell r="E30" t="str">
            <v>.</v>
          </cell>
          <cell r="F30">
            <v>2</v>
          </cell>
          <cell r="G30">
            <v>13310.3</v>
          </cell>
          <cell r="H30">
            <v>11</v>
          </cell>
          <cell r="I30">
            <v>22670.4</v>
          </cell>
          <cell r="J30">
            <v>46</v>
          </cell>
          <cell r="K30">
            <v>29996</v>
          </cell>
          <cell r="L30">
            <v>39</v>
          </cell>
          <cell r="M30">
            <v>45993.1</v>
          </cell>
          <cell r="N30">
            <v>98</v>
          </cell>
          <cell r="O30">
            <v>30925.75</v>
          </cell>
        </row>
        <row r="31">
          <cell r="A31">
            <v>96</v>
          </cell>
          <cell r="C31" t="str">
            <v>OTHER VASCULAR PROCEDURES                                                         </v>
          </cell>
          <cell r="D31">
            <v>0</v>
          </cell>
          <cell r="E31" t="str">
            <v>.</v>
          </cell>
          <cell r="F31">
            <v>37</v>
          </cell>
          <cell r="G31">
            <v>45569.7</v>
          </cell>
          <cell r="H31">
            <v>34</v>
          </cell>
          <cell r="I31">
            <v>67429.95</v>
          </cell>
          <cell r="J31">
            <v>20</v>
          </cell>
          <cell r="K31">
            <v>88882.25</v>
          </cell>
          <cell r="L31">
            <v>5</v>
          </cell>
          <cell r="M31">
            <v>175536.3</v>
          </cell>
          <cell r="N31">
            <v>96</v>
          </cell>
          <cell r="O31">
            <v>63915.65</v>
          </cell>
        </row>
        <row r="32">
          <cell r="A32">
            <v>95</v>
          </cell>
          <cell r="C32" t="str">
            <v>SYNCOPE &amp; COLLAPSE                                                                </v>
          </cell>
          <cell r="D32">
            <v>0</v>
          </cell>
          <cell r="E32" t="str">
            <v>.</v>
          </cell>
          <cell r="F32">
            <v>24</v>
          </cell>
          <cell r="G32">
            <v>15378.1</v>
          </cell>
          <cell r="H32">
            <v>45</v>
          </cell>
          <cell r="I32">
            <v>16039.6</v>
          </cell>
          <cell r="J32">
            <v>25</v>
          </cell>
          <cell r="K32">
            <v>22083.3</v>
          </cell>
          <cell r="L32">
            <v>1</v>
          </cell>
          <cell r="M32">
            <v>29024</v>
          </cell>
          <cell r="N32">
            <v>95</v>
          </cell>
          <cell r="O32">
            <v>16042</v>
          </cell>
        </row>
        <row r="33">
          <cell r="A33">
            <v>91.001</v>
          </cell>
          <cell r="C33" t="str">
            <v>KNEE &amp; LOWER LEG PROCEDURES EXCEPT FOOT                                           </v>
          </cell>
          <cell r="D33">
            <v>0</v>
          </cell>
          <cell r="E33" t="str">
            <v>.</v>
          </cell>
          <cell r="F33">
            <v>53</v>
          </cell>
          <cell r="G33">
            <v>22770.5</v>
          </cell>
          <cell r="H33">
            <v>31</v>
          </cell>
          <cell r="I33">
            <v>28437.5</v>
          </cell>
          <cell r="J33">
            <v>6</v>
          </cell>
          <cell r="K33">
            <v>50175.3</v>
          </cell>
          <cell r="L33">
            <v>1</v>
          </cell>
          <cell r="M33">
            <v>96851.8</v>
          </cell>
          <cell r="N33">
            <v>91</v>
          </cell>
          <cell r="O33">
            <v>25581</v>
          </cell>
        </row>
        <row r="34">
          <cell r="A34">
            <v>91</v>
          </cell>
          <cell r="C34" t="str">
            <v>DIVERTICULITIS &amp; DIVERTICULOSIS                                                   </v>
          </cell>
          <cell r="D34">
            <v>0</v>
          </cell>
          <cell r="E34" t="str">
            <v>.</v>
          </cell>
          <cell r="F34">
            <v>39</v>
          </cell>
          <cell r="G34">
            <v>14066.6</v>
          </cell>
          <cell r="H34">
            <v>38</v>
          </cell>
          <cell r="I34">
            <v>15950.6</v>
          </cell>
          <cell r="J34">
            <v>11</v>
          </cell>
          <cell r="K34">
            <v>27014.4</v>
          </cell>
          <cell r="L34">
            <v>3</v>
          </cell>
          <cell r="M34">
            <v>127535.1</v>
          </cell>
          <cell r="N34">
            <v>91</v>
          </cell>
          <cell r="O34">
            <v>15923.3</v>
          </cell>
        </row>
        <row r="35">
          <cell r="A35">
            <v>88.001</v>
          </cell>
          <cell r="C35" t="str">
            <v>DIABETES                                                                          </v>
          </cell>
          <cell r="D35">
            <v>0</v>
          </cell>
          <cell r="E35" t="str">
            <v>.</v>
          </cell>
          <cell r="F35">
            <v>12</v>
          </cell>
          <cell r="G35">
            <v>12673.6</v>
          </cell>
          <cell r="H35">
            <v>38</v>
          </cell>
          <cell r="I35">
            <v>15347.85</v>
          </cell>
          <cell r="J35">
            <v>30</v>
          </cell>
          <cell r="K35">
            <v>23517.55</v>
          </cell>
          <cell r="L35">
            <v>8</v>
          </cell>
          <cell r="M35">
            <v>36012.6</v>
          </cell>
          <cell r="N35">
            <v>88</v>
          </cell>
          <cell r="O35">
            <v>19248.65</v>
          </cell>
        </row>
        <row r="36">
          <cell r="A36">
            <v>88.001</v>
          </cell>
          <cell r="C36" t="str">
            <v>HIP &amp; FEMUR PROCEDURES FOR TRAUMA EXCEPT JOINT REPLACEMENT                        </v>
          </cell>
          <cell r="D36">
            <v>0</v>
          </cell>
          <cell r="E36" t="str">
            <v>.</v>
          </cell>
          <cell r="F36">
            <v>18</v>
          </cell>
          <cell r="G36">
            <v>30931.5</v>
          </cell>
          <cell r="H36">
            <v>37</v>
          </cell>
          <cell r="I36">
            <v>34821.6</v>
          </cell>
          <cell r="J36">
            <v>26</v>
          </cell>
          <cell r="K36">
            <v>41493.25</v>
          </cell>
          <cell r="L36">
            <v>7</v>
          </cell>
          <cell r="M36">
            <v>62422.8</v>
          </cell>
          <cell r="N36">
            <v>88</v>
          </cell>
          <cell r="O36">
            <v>36509.85</v>
          </cell>
        </row>
        <row r="37">
          <cell r="A37">
            <v>88</v>
          </cell>
          <cell r="C37" t="str">
            <v>PERIPHERAL &amp; OTHER VASCULAR DISORDERS                                             </v>
          </cell>
          <cell r="D37">
            <v>0</v>
          </cell>
          <cell r="E37" t="str">
            <v>.</v>
          </cell>
          <cell r="F37">
            <v>20</v>
          </cell>
          <cell r="G37">
            <v>12516.7</v>
          </cell>
          <cell r="H37">
            <v>39</v>
          </cell>
          <cell r="I37">
            <v>19965.7</v>
          </cell>
          <cell r="J37">
            <v>25</v>
          </cell>
          <cell r="K37">
            <v>31538</v>
          </cell>
          <cell r="L37">
            <v>4</v>
          </cell>
          <cell r="M37">
            <v>80094.05</v>
          </cell>
          <cell r="N37">
            <v>88</v>
          </cell>
          <cell r="O37">
            <v>23052.75</v>
          </cell>
        </row>
        <row r="38">
          <cell r="A38">
            <v>83</v>
          </cell>
          <cell r="C38" t="str">
            <v>CARDIAC CATHETERIZATION FOR ISCHEMIC HEART DISEASE                                </v>
          </cell>
          <cell r="D38">
            <v>0</v>
          </cell>
          <cell r="E38" t="str">
            <v>.</v>
          </cell>
          <cell r="F38">
            <v>37</v>
          </cell>
          <cell r="G38">
            <v>18134.6</v>
          </cell>
          <cell r="H38">
            <v>37</v>
          </cell>
          <cell r="I38">
            <v>22838.8</v>
          </cell>
          <cell r="J38">
            <v>9</v>
          </cell>
          <cell r="K38">
            <v>26338.7</v>
          </cell>
          <cell r="L38">
            <v>0</v>
          </cell>
          <cell r="M38" t="str">
            <v>.</v>
          </cell>
          <cell r="N38">
            <v>83</v>
          </cell>
          <cell r="O38">
            <v>20094.7</v>
          </cell>
        </row>
        <row r="39">
          <cell r="A39">
            <v>82</v>
          </cell>
          <cell r="C39" t="str">
            <v>NON-BACTERIAL GASTROENTERITIS, NAUSEA &amp; VOMITING                                  </v>
          </cell>
          <cell r="D39">
            <v>0</v>
          </cell>
          <cell r="E39" t="str">
            <v>.</v>
          </cell>
          <cell r="F39">
            <v>21</v>
          </cell>
          <cell r="G39">
            <v>14035.7</v>
          </cell>
          <cell r="H39">
            <v>26</v>
          </cell>
          <cell r="I39">
            <v>20563.7</v>
          </cell>
          <cell r="J39">
            <v>32</v>
          </cell>
          <cell r="K39">
            <v>21627.6</v>
          </cell>
          <cell r="L39">
            <v>3</v>
          </cell>
          <cell r="M39">
            <v>25891.8</v>
          </cell>
          <cell r="N39">
            <v>82</v>
          </cell>
          <cell r="O39">
            <v>19017.75</v>
          </cell>
        </row>
        <row r="40">
          <cell r="A40">
            <v>78</v>
          </cell>
          <cell r="C40" t="str">
            <v>APPENDECTOMY                                                                      </v>
          </cell>
          <cell r="D40">
            <v>0</v>
          </cell>
          <cell r="E40" t="str">
            <v>.</v>
          </cell>
          <cell r="F40">
            <v>30</v>
          </cell>
          <cell r="G40">
            <v>18007.6</v>
          </cell>
          <cell r="H40">
            <v>40</v>
          </cell>
          <cell r="I40">
            <v>26320.45</v>
          </cell>
          <cell r="J40">
            <v>6</v>
          </cell>
          <cell r="K40">
            <v>64183.2</v>
          </cell>
          <cell r="L40">
            <v>2</v>
          </cell>
          <cell r="M40">
            <v>103093.95</v>
          </cell>
          <cell r="N40">
            <v>78</v>
          </cell>
          <cell r="O40">
            <v>23240.65</v>
          </cell>
        </row>
        <row r="41">
          <cell r="A41">
            <v>75.001</v>
          </cell>
          <cell r="C41" t="str">
            <v>PULMONARY EMBOLISM                                                                </v>
          </cell>
          <cell r="D41">
            <v>0</v>
          </cell>
          <cell r="E41" t="str">
            <v>.</v>
          </cell>
          <cell r="F41">
            <v>25</v>
          </cell>
          <cell r="G41">
            <v>17329</v>
          </cell>
          <cell r="H41">
            <v>22</v>
          </cell>
          <cell r="I41">
            <v>21649.95</v>
          </cell>
          <cell r="J41">
            <v>24</v>
          </cell>
          <cell r="K41">
            <v>35697.5</v>
          </cell>
          <cell r="L41">
            <v>4</v>
          </cell>
          <cell r="M41">
            <v>40233.1</v>
          </cell>
          <cell r="N41">
            <v>75</v>
          </cell>
          <cell r="O41">
            <v>23296.3</v>
          </cell>
        </row>
        <row r="42">
          <cell r="A42">
            <v>75</v>
          </cell>
          <cell r="C42" t="str">
            <v>EXTRACRANIAL VASCULAR PROCEDURES                                                  </v>
          </cell>
          <cell r="D42">
            <v>0</v>
          </cell>
          <cell r="E42" t="str">
            <v>.</v>
          </cell>
          <cell r="F42">
            <v>33</v>
          </cell>
          <cell r="G42">
            <v>30297.5</v>
          </cell>
          <cell r="H42">
            <v>30</v>
          </cell>
          <cell r="I42">
            <v>33469.9</v>
          </cell>
          <cell r="J42">
            <v>12</v>
          </cell>
          <cell r="K42">
            <v>76590.8</v>
          </cell>
          <cell r="L42">
            <v>0</v>
          </cell>
          <cell r="M42" t="str">
            <v>.</v>
          </cell>
          <cell r="N42">
            <v>75</v>
          </cell>
          <cell r="O42">
            <v>32866.1</v>
          </cell>
        </row>
        <row r="43">
          <cell r="A43">
            <v>73</v>
          </cell>
          <cell r="C43" t="str">
            <v>DISORDERS OF PANCREAS EXCEPT MALIGNANCY                                           </v>
          </cell>
          <cell r="D43">
            <v>0</v>
          </cell>
          <cell r="E43" t="str">
            <v>.</v>
          </cell>
          <cell r="F43">
            <v>26</v>
          </cell>
          <cell r="G43">
            <v>19134.9</v>
          </cell>
          <cell r="H43">
            <v>32</v>
          </cell>
          <cell r="I43">
            <v>23643.75</v>
          </cell>
          <cell r="J43">
            <v>12</v>
          </cell>
          <cell r="K43">
            <v>34556.95</v>
          </cell>
          <cell r="L43">
            <v>3</v>
          </cell>
          <cell r="M43">
            <v>36229.1</v>
          </cell>
          <cell r="N43">
            <v>73</v>
          </cell>
          <cell r="O43">
            <v>22958.3</v>
          </cell>
        </row>
        <row r="44">
          <cell r="A44">
            <v>72.001</v>
          </cell>
          <cell r="C44" t="str">
            <v>POISONING OF MEDICINAL AGENTS                                                     </v>
          </cell>
          <cell r="D44">
            <v>0</v>
          </cell>
          <cell r="E44" t="str">
            <v>.</v>
          </cell>
          <cell r="F44">
            <v>8</v>
          </cell>
          <cell r="G44">
            <v>11826.3</v>
          </cell>
          <cell r="H44">
            <v>18</v>
          </cell>
          <cell r="I44">
            <v>11726.75</v>
          </cell>
          <cell r="J44">
            <v>26</v>
          </cell>
          <cell r="K44">
            <v>20714.7</v>
          </cell>
          <cell r="L44">
            <v>20</v>
          </cell>
          <cell r="M44">
            <v>39590.5</v>
          </cell>
          <cell r="N44">
            <v>72</v>
          </cell>
          <cell r="O44">
            <v>19005.8</v>
          </cell>
        </row>
        <row r="45">
          <cell r="A45">
            <v>72</v>
          </cell>
          <cell r="C45" t="str">
            <v>ANGINA PECTORIS &amp; CORONARY ATHEROSCLEROSIS                                        </v>
          </cell>
          <cell r="D45">
            <v>0</v>
          </cell>
          <cell r="E45" t="str">
            <v>.</v>
          </cell>
          <cell r="F45">
            <v>36</v>
          </cell>
          <cell r="G45">
            <v>12534.55</v>
          </cell>
          <cell r="H45">
            <v>27</v>
          </cell>
          <cell r="I45">
            <v>13488.7</v>
          </cell>
          <cell r="J45">
            <v>9</v>
          </cell>
          <cell r="K45">
            <v>11946.7</v>
          </cell>
          <cell r="L45">
            <v>0</v>
          </cell>
          <cell r="M45" t="str">
            <v>.</v>
          </cell>
          <cell r="N45">
            <v>72</v>
          </cell>
          <cell r="O45">
            <v>12534.55</v>
          </cell>
        </row>
        <row r="46">
          <cell r="A46">
            <v>69</v>
          </cell>
          <cell r="C46" t="str">
            <v>CARDIAC CATHETERIZATION W CIRC DISORD EXC ISCHEMIC HEART DISEASE                  </v>
          </cell>
          <cell r="D46">
            <v>0</v>
          </cell>
          <cell r="E46" t="str">
            <v>.</v>
          </cell>
          <cell r="F46">
            <v>11</v>
          </cell>
          <cell r="G46">
            <v>19936.8</v>
          </cell>
          <cell r="H46">
            <v>11</v>
          </cell>
          <cell r="I46">
            <v>26936.5</v>
          </cell>
          <cell r="J46">
            <v>39</v>
          </cell>
          <cell r="K46">
            <v>34593</v>
          </cell>
          <cell r="L46">
            <v>8</v>
          </cell>
          <cell r="M46">
            <v>41504.3</v>
          </cell>
          <cell r="N46">
            <v>69</v>
          </cell>
          <cell r="O46">
            <v>30928.4</v>
          </cell>
        </row>
        <row r="47">
          <cell r="A47">
            <v>65.001</v>
          </cell>
          <cell r="C47" t="str">
            <v>MAJOR GASTROINTESTINAL &amp; PERITONEAL INFECTIONS                                    </v>
          </cell>
          <cell r="D47">
            <v>0</v>
          </cell>
          <cell r="E47" t="str">
            <v>.</v>
          </cell>
          <cell r="F47">
            <v>4</v>
          </cell>
          <cell r="G47">
            <v>14846.45</v>
          </cell>
          <cell r="H47">
            <v>24</v>
          </cell>
          <cell r="I47">
            <v>27125.8</v>
          </cell>
          <cell r="J47">
            <v>23</v>
          </cell>
          <cell r="K47">
            <v>36102.7</v>
          </cell>
          <cell r="L47">
            <v>14</v>
          </cell>
          <cell r="M47">
            <v>50757.45</v>
          </cell>
          <cell r="N47">
            <v>65</v>
          </cell>
          <cell r="O47">
            <v>32028.3</v>
          </cell>
        </row>
        <row r="48">
          <cell r="A48">
            <v>65</v>
          </cell>
          <cell r="C48" t="str">
            <v>CORONARY BYPASS W CARDIAC CATH OR PERCUTANEOUS CARDIAC PROCEDURE                  </v>
          </cell>
          <cell r="D48">
            <v>0</v>
          </cell>
          <cell r="E48" t="str">
            <v>.</v>
          </cell>
          <cell r="F48">
            <v>2</v>
          </cell>
          <cell r="G48">
            <v>84421.15</v>
          </cell>
          <cell r="H48">
            <v>38</v>
          </cell>
          <cell r="I48">
            <v>102917.35</v>
          </cell>
          <cell r="J48">
            <v>19</v>
          </cell>
          <cell r="K48">
            <v>139080</v>
          </cell>
          <cell r="L48">
            <v>6</v>
          </cell>
          <cell r="M48">
            <v>190284.85</v>
          </cell>
          <cell r="N48">
            <v>65</v>
          </cell>
          <cell r="O48">
            <v>111913.8</v>
          </cell>
        </row>
        <row r="49">
          <cell r="A49">
            <v>62.001</v>
          </cell>
          <cell r="C49" t="str">
            <v>HERNIA PROCEDURES EXCEPT INGUINAL, FEMORAL &amp; UMBILICAL                            </v>
          </cell>
          <cell r="D49">
            <v>0</v>
          </cell>
          <cell r="E49" t="str">
            <v>.</v>
          </cell>
          <cell r="F49">
            <v>32</v>
          </cell>
          <cell r="G49">
            <v>29622.5</v>
          </cell>
          <cell r="H49">
            <v>24</v>
          </cell>
          <cell r="I49">
            <v>39813.4</v>
          </cell>
          <cell r="J49">
            <v>4</v>
          </cell>
          <cell r="K49">
            <v>69036.05</v>
          </cell>
          <cell r="L49">
            <v>2</v>
          </cell>
          <cell r="M49">
            <v>213887.4</v>
          </cell>
          <cell r="N49">
            <v>62</v>
          </cell>
          <cell r="O49">
            <v>34813.2</v>
          </cell>
        </row>
        <row r="50">
          <cell r="A50">
            <v>62</v>
          </cell>
          <cell r="C50" t="str">
            <v>CHEST PAIN                                                                        </v>
          </cell>
          <cell r="D50">
            <v>0</v>
          </cell>
          <cell r="E50" t="str">
            <v>.</v>
          </cell>
          <cell r="F50">
            <v>31</v>
          </cell>
          <cell r="G50">
            <v>10090</v>
          </cell>
          <cell r="H50">
            <v>23</v>
          </cell>
          <cell r="I50">
            <v>13675.2</v>
          </cell>
          <cell r="J50">
            <v>8</v>
          </cell>
          <cell r="K50">
            <v>17490.4</v>
          </cell>
          <cell r="L50">
            <v>0</v>
          </cell>
          <cell r="M50" t="str">
            <v>.</v>
          </cell>
          <cell r="N50">
            <v>62</v>
          </cell>
          <cell r="O50">
            <v>11629.2</v>
          </cell>
        </row>
        <row r="51">
          <cell r="A51">
            <v>60</v>
          </cell>
          <cell r="C51" t="str">
            <v>SEIZURE                                                                           </v>
          </cell>
          <cell r="D51">
            <v>0</v>
          </cell>
          <cell r="E51" t="str">
            <v>.</v>
          </cell>
          <cell r="F51">
            <v>12</v>
          </cell>
          <cell r="G51">
            <v>12511.05</v>
          </cell>
          <cell r="H51">
            <v>26</v>
          </cell>
          <cell r="I51">
            <v>15078.05</v>
          </cell>
          <cell r="J51">
            <v>17</v>
          </cell>
          <cell r="K51">
            <v>26098.9</v>
          </cell>
          <cell r="L51">
            <v>5</v>
          </cell>
          <cell r="M51">
            <v>34099.2</v>
          </cell>
          <cell r="N51">
            <v>60</v>
          </cell>
          <cell r="O51">
            <v>15558.6</v>
          </cell>
        </row>
        <row r="52">
          <cell r="A52">
            <v>59</v>
          </cell>
          <cell r="C52" t="str">
            <v>TRANSIENT ISCHEMIA                                                                </v>
          </cell>
          <cell r="D52">
            <v>0</v>
          </cell>
          <cell r="E52" t="str">
            <v>.</v>
          </cell>
          <cell r="F52">
            <v>9</v>
          </cell>
          <cell r="G52">
            <v>14216.7</v>
          </cell>
          <cell r="H52">
            <v>39</v>
          </cell>
          <cell r="I52">
            <v>16820</v>
          </cell>
          <cell r="J52">
            <v>11</v>
          </cell>
          <cell r="K52">
            <v>24211.1</v>
          </cell>
          <cell r="L52">
            <v>0</v>
          </cell>
          <cell r="M52" t="str">
            <v>.</v>
          </cell>
          <cell r="N52">
            <v>59</v>
          </cell>
          <cell r="O52">
            <v>17618</v>
          </cell>
        </row>
        <row r="53">
          <cell r="A53">
            <v>58</v>
          </cell>
          <cell r="C53" t="str">
            <v>OTHER &amp; UNSPECIFIED GASTROINTESTINAL HEMORRHAGE                                   </v>
          </cell>
          <cell r="D53">
            <v>0</v>
          </cell>
          <cell r="E53" t="str">
            <v>.</v>
          </cell>
          <cell r="F53">
            <v>11</v>
          </cell>
          <cell r="G53">
            <v>13228.7</v>
          </cell>
          <cell r="H53">
            <v>19</v>
          </cell>
          <cell r="I53">
            <v>23761.4</v>
          </cell>
          <cell r="J53">
            <v>20</v>
          </cell>
          <cell r="K53">
            <v>25510.35</v>
          </cell>
          <cell r="L53">
            <v>8</v>
          </cell>
          <cell r="M53">
            <v>92266.5</v>
          </cell>
          <cell r="N53">
            <v>58</v>
          </cell>
          <cell r="O53">
            <v>24140</v>
          </cell>
        </row>
        <row r="54">
          <cell r="A54">
            <v>56</v>
          </cell>
          <cell r="C54" t="str">
            <v>PEPTIC ULCER &amp; GASTRITIS                                                          </v>
          </cell>
          <cell r="D54">
            <v>0</v>
          </cell>
          <cell r="E54" t="str">
            <v>.</v>
          </cell>
          <cell r="F54">
            <v>7</v>
          </cell>
          <cell r="G54">
            <v>17440.6</v>
          </cell>
          <cell r="H54">
            <v>24</v>
          </cell>
          <cell r="I54">
            <v>22732.65</v>
          </cell>
          <cell r="J54">
            <v>21</v>
          </cell>
          <cell r="K54">
            <v>37808.4</v>
          </cell>
          <cell r="L54">
            <v>4</v>
          </cell>
          <cell r="M54">
            <v>104836.3</v>
          </cell>
          <cell r="N54">
            <v>56</v>
          </cell>
          <cell r="O54">
            <v>27834.85</v>
          </cell>
        </row>
        <row r="55">
          <cell r="A55">
            <v>53</v>
          </cell>
          <cell r="C55" t="str">
            <v>CERVICAL SPINAL FUSION &amp; OTHER BACK/NECK PROC EXC DISC EXCIS/ DECOMP              </v>
          </cell>
          <cell r="D55">
            <v>0</v>
          </cell>
          <cell r="E55" t="str">
            <v>.</v>
          </cell>
          <cell r="F55">
            <v>44</v>
          </cell>
          <cell r="G55">
            <v>29244.05</v>
          </cell>
          <cell r="H55">
            <v>7</v>
          </cell>
          <cell r="I55">
            <v>24583.4</v>
          </cell>
          <cell r="J55">
            <v>2</v>
          </cell>
          <cell r="K55">
            <v>56005.35</v>
          </cell>
          <cell r="L55">
            <v>0</v>
          </cell>
          <cell r="M55" t="str">
            <v>.</v>
          </cell>
          <cell r="N55">
            <v>53</v>
          </cell>
          <cell r="O55">
            <v>29506.3</v>
          </cell>
        </row>
        <row r="56">
          <cell r="A56">
            <v>50</v>
          </cell>
          <cell r="C56" t="str">
            <v>SHOULDER, UPPER ARM  &amp; FOREARM PROCEDURES                                         </v>
          </cell>
          <cell r="D56">
            <v>0</v>
          </cell>
          <cell r="E56" t="str">
            <v>.</v>
          </cell>
          <cell r="F56">
            <v>6</v>
          </cell>
          <cell r="G56">
            <v>22547.15</v>
          </cell>
          <cell r="H56">
            <v>40</v>
          </cell>
          <cell r="I56">
            <v>25855.05</v>
          </cell>
          <cell r="J56">
            <v>1</v>
          </cell>
          <cell r="K56">
            <v>39441.5</v>
          </cell>
          <cell r="L56">
            <v>3</v>
          </cell>
          <cell r="M56">
            <v>85235.8</v>
          </cell>
          <cell r="N56">
            <v>50</v>
          </cell>
          <cell r="O56">
            <v>26754.4</v>
          </cell>
        </row>
        <row r="57">
          <cell r="A57">
            <v>48</v>
          </cell>
          <cell r="C57" t="str">
            <v>ELECTROLYTE DISORDERS EXCEPT HYPOVOLEMIA RELATED                                  </v>
          </cell>
          <cell r="D57">
            <v>0</v>
          </cell>
          <cell r="E57" t="str">
            <v>.</v>
          </cell>
          <cell r="F57">
            <v>6</v>
          </cell>
          <cell r="G57">
            <v>15278</v>
          </cell>
          <cell r="H57">
            <v>20</v>
          </cell>
          <cell r="I57">
            <v>15562.8</v>
          </cell>
          <cell r="J57">
            <v>20</v>
          </cell>
          <cell r="K57">
            <v>18867.45</v>
          </cell>
          <cell r="L57">
            <v>2</v>
          </cell>
          <cell r="M57">
            <v>29239.3</v>
          </cell>
          <cell r="N57">
            <v>48</v>
          </cell>
          <cell r="O57">
            <v>17107.95</v>
          </cell>
        </row>
        <row r="58">
          <cell r="A58">
            <v>47</v>
          </cell>
          <cell r="C58" t="str">
            <v>ABDOMINAL PAIN                                                                    </v>
          </cell>
          <cell r="D58">
            <v>0</v>
          </cell>
          <cell r="E58" t="str">
            <v>.</v>
          </cell>
          <cell r="F58">
            <v>17</v>
          </cell>
          <cell r="G58">
            <v>14685.1</v>
          </cell>
          <cell r="H58">
            <v>25</v>
          </cell>
          <cell r="I58">
            <v>14975.4</v>
          </cell>
          <cell r="J58">
            <v>5</v>
          </cell>
          <cell r="K58">
            <v>15809.4</v>
          </cell>
          <cell r="L58">
            <v>0</v>
          </cell>
          <cell r="M58" t="str">
            <v>.</v>
          </cell>
          <cell r="N58">
            <v>47</v>
          </cell>
          <cell r="O58">
            <v>15213.2</v>
          </cell>
        </row>
        <row r="59">
          <cell r="A59">
            <v>44.001</v>
          </cell>
          <cell r="C59" t="str">
            <v>UNGROUPABLE                                                                       </v>
          </cell>
          <cell r="D59">
            <v>44</v>
          </cell>
          <cell r="E59">
            <v>22830.75</v>
          </cell>
          <cell r="F59">
            <v>0</v>
          </cell>
          <cell r="G59" t="str">
            <v>.</v>
          </cell>
          <cell r="H59">
            <v>0</v>
          </cell>
          <cell r="I59" t="str">
            <v>.</v>
          </cell>
          <cell r="J59">
            <v>0</v>
          </cell>
          <cell r="K59" t="str">
            <v>.</v>
          </cell>
          <cell r="L59">
            <v>0</v>
          </cell>
          <cell r="M59" t="str">
            <v>.</v>
          </cell>
          <cell r="N59">
            <v>44</v>
          </cell>
          <cell r="O59">
            <v>22830.75</v>
          </cell>
        </row>
        <row r="60">
          <cell r="A60">
            <v>44</v>
          </cell>
          <cell r="C60" t="str">
            <v>PERM CARDIAC PACEMAKER IMPLANT W/O AMI, HEART FAILURE OR SHOCK                    </v>
          </cell>
          <cell r="D60">
            <v>0</v>
          </cell>
          <cell r="E60" t="str">
            <v>.</v>
          </cell>
          <cell r="F60">
            <v>15</v>
          </cell>
          <cell r="G60">
            <v>36126.3</v>
          </cell>
          <cell r="H60">
            <v>22</v>
          </cell>
          <cell r="I60">
            <v>39221.35</v>
          </cell>
          <cell r="J60">
            <v>6</v>
          </cell>
          <cell r="K60">
            <v>50211.2</v>
          </cell>
          <cell r="L60">
            <v>1</v>
          </cell>
          <cell r="M60">
            <v>43056.3</v>
          </cell>
          <cell r="N60">
            <v>44</v>
          </cell>
          <cell r="O60">
            <v>38312.2</v>
          </cell>
        </row>
        <row r="61">
          <cell r="A61">
            <v>41</v>
          </cell>
          <cell r="C61" t="str">
            <v>OTHER DIGESTIVE SYSTEM DIAGNOSES                                                  </v>
          </cell>
          <cell r="D61">
            <v>0</v>
          </cell>
          <cell r="E61" t="str">
            <v>.</v>
          </cell>
          <cell r="F61">
            <v>11</v>
          </cell>
          <cell r="G61">
            <v>11744.6</v>
          </cell>
          <cell r="H61">
            <v>17</v>
          </cell>
          <cell r="I61">
            <v>20405</v>
          </cell>
          <cell r="J61">
            <v>10</v>
          </cell>
          <cell r="K61">
            <v>24977.9</v>
          </cell>
          <cell r="L61">
            <v>3</v>
          </cell>
          <cell r="M61">
            <v>134465</v>
          </cell>
          <cell r="N61">
            <v>41</v>
          </cell>
          <cell r="O61">
            <v>20405</v>
          </cell>
        </row>
        <row r="62">
          <cell r="A62">
            <v>40.001</v>
          </cell>
          <cell r="C62" t="str">
            <v>OTHER BACK &amp; NECK DISORDERS, FRACTURES &amp; INJURIES                                 </v>
          </cell>
          <cell r="D62">
            <v>0</v>
          </cell>
          <cell r="E62" t="str">
            <v>.</v>
          </cell>
          <cell r="F62">
            <v>13</v>
          </cell>
          <cell r="G62">
            <v>12594.5</v>
          </cell>
          <cell r="H62">
            <v>18</v>
          </cell>
          <cell r="I62">
            <v>17273.7</v>
          </cell>
          <cell r="J62">
            <v>7</v>
          </cell>
          <cell r="K62">
            <v>15972.9</v>
          </cell>
          <cell r="L62">
            <v>2</v>
          </cell>
          <cell r="M62">
            <v>38351</v>
          </cell>
          <cell r="N62">
            <v>40</v>
          </cell>
          <cell r="O62">
            <v>15031.6</v>
          </cell>
        </row>
        <row r="63">
          <cell r="A63">
            <v>40</v>
          </cell>
          <cell r="C63" t="str">
            <v>OTHER RESPIRATORY DIAGNOSES EXCEPT SIGNS, SYMPTOMS &amp; MINOR DIAGNOSES              </v>
          </cell>
          <cell r="D63">
            <v>0</v>
          </cell>
          <cell r="E63" t="str">
            <v>.</v>
          </cell>
          <cell r="F63">
            <v>6</v>
          </cell>
          <cell r="G63">
            <v>13412.85</v>
          </cell>
          <cell r="H63">
            <v>12</v>
          </cell>
          <cell r="I63">
            <v>18601.95</v>
          </cell>
          <cell r="J63">
            <v>18</v>
          </cell>
          <cell r="K63">
            <v>19992.55</v>
          </cell>
          <cell r="L63">
            <v>4</v>
          </cell>
          <cell r="M63">
            <v>31616.85</v>
          </cell>
          <cell r="N63">
            <v>40</v>
          </cell>
          <cell r="O63">
            <v>18601.95</v>
          </cell>
        </row>
        <row r="64">
          <cell r="A64">
            <v>38.001</v>
          </cell>
          <cell r="C64" t="str">
            <v>OTHER MUSCULOSKELETAL SYSTEM &amp; CONNECTIVE TISSUE DIAGNOSES                        </v>
          </cell>
          <cell r="D64">
            <v>0</v>
          </cell>
          <cell r="E64" t="str">
            <v>.</v>
          </cell>
          <cell r="F64">
            <v>7</v>
          </cell>
          <cell r="G64">
            <v>7652.1</v>
          </cell>
          <cell r="H64">
            <v>11</v>
          </cell>
          <cell r="I64">
            <v>18238.4</v>
          </cell>
          <cell r="J64">
            <v>17</v>
          </cell>
          <cell r="K64">
            <v>17536.1</v>
          </cell>
          <cell r="L64">
            <v>3</v>
          </cell>
          <cell r="M64">
            <v>22742.8</v>
          </cell>
          <cell r="N64">
            <v>38</v>
          </cell>
          <cell r="O64">
            <v>15390.3</v>
          </cell>
        </row>
        <row r="65">
          <cell r="A65">
            <v>38.001</v>
          </cell>
          <cell r="C65" t="str">
            <v>RESPIRATORY SIGNS, SYMPTOMS &amp; MINOR DIAGNOSES                                     </v>
          </cell>
          <cell r="D65">
            <v>0</v>
          </cell>
          <cell r="E65" t="str">
            <v>.</v>
          </cell>
          <cell r="F65">
            <v>7</v>
          </cell>
          <cell r="G65">
            <v>17061.3</v>
          </cell>
          <cell r="H65">
            <v>12</v>
          </cell>
          <cell r="I65">
            <v>17647.85</v>
          </cell>
          <cell r="J65">
            <v>16</v>
          </cell>
          <cell r="K65">
            <v>21432.75</v>
          </cell>
          <cell r="L65">
            <v>3</v>
          </cell>
          <cell r="M65">
            <v>14570.4</v>
          </cell>
          <cell r="N65">
            <v>38</v>
          </cell>
          <cell r="O65">
            <v>19143.25</v>
          </cell>
        </row>
        <row r="66">
          <cell r="A66">
            <v>38</v>
          </cell>
          <cell r="C66" t="str">
            <v>ASTHMA                                                                            </v>
          </cell>
          <cell r="D66">
            <v>0</v>
          </cell>
          <cell r="E66" t="str">
            <v>.</v>
          </cell>
          <cell r="F66">
            <v>15</v>
          </cell>
          <cell r="G66">
            <v>7633.2</v>
          </cell>
          <cell r="H66">
            <v>12</v>
          </cell>
          <cell r="I66">
            <v>17605.65</v>
          </cell>
          <cell r="J66">
            <v>11</v>
          </cell>
          <cell r="K66">
            <v>14451.4</v>
          </cell>
          <cell r="L66">
            <v>0</v>
          </cell>
          <cell r="M66" t="str">
            <v>.</v>
          </cell>
          <cell r="N66">
            <v>38</v>
          </cell>
          <cell r="O66">
            <v>12019.9</v>
          </cell>
        </row>
        <row r="67">
          <cell r="A67">
            <v>35</v>
          </cell>
          <cell r="C67" t="str">
            <v>POST-OPERATIVE, POST-TRAUMATIC, OTHER DEVICE INFECTIONS                           </v>
          </cell>
          <cell r="D67">
            <v>0</v>
          </cell>
          <cell r="E67" t="str">
            <v>.</v>
          </cell>
          <cell r="F67">
            <v>8</v>
          </cell>
          <cell r="G67">
            <v>14602.85</v>
          </cell>
          <cell r="H67">
            <v>15</v>
          </cell>
          <cell r="I67">
            <v>16450.5</v>
          </cell>
          <cell r="J67">
            <v>9</v>
          </cell>
          <cell r="K67">
            <v>35961.3</v>
          </cell>
          <cell r="L67">
            <v>3</v>
          </cell>
          <cell r="M67">
            <v>74817</v>
          </cell>
          <cell r="N67">
            <v>35</v>
          </cell>
          <cell r="O67">
            <v>24429.6</v>
          </cell>
        </row>
        <row r="68">
          <cell r="A68">
            <v>34.001</v>
          </cell>
          <cell r="C68" t="str">
            <v>CARDIAC VALVE PROCEDURES W/O CARDIAC CATHETERIZATION                              </v>
          </cell>
          <cell r="D68">
            <v>0</v>
          </cell>
          <cell r="E68" t="str">
            <v>.</v>
          </cell>
          <cell r="F68">
            <v>7</v>
          </cell>
          <cell r="G68">
            <v>74553.6</v>
          </cell>
          <cell r="H68">
            <v>9</v>
          </cell>
          <cell r="I68">
            <v>90999.9</v>
          </cell>
          <cell r="J68">
            <v>11</v>
          </cell>
          <cell r="K68">
            <v>108159.6</v>
          </cell>
          <cell r="L68">
            <v>7</v>
          </cell>
          <cell r="M68">
            <v>231861.8</v>
          </cell>
          <cell r="N68">
            <v>34</v>
          </cell>
          <cell r="O68">
            <v>104197.85</v>
          </cell>
        </row>
        <row r="69">
          <cell r="A69">
            <v>34</v>
          </cell>
          <cell r="C69" t="str">
            <v>OTHER RESPIRATORY &amp; CHEST PROCEDURES                                              </v>
          </cell>
          <cell r="D69">
            <v>0</v>
          </cell>
          <cell r="E69" t="str">
            <v>.</v>
          </cell>
          <cell r="F69">
            <v>10</v>
          </cell>
          <cell r="G69">
            <v>36547.45</v>
          </cell>
          <cell r="H69">
            <v>12</v>
          </cell>
          <cell r="I69">
            <v>39176.05</v>
          </cell>
          <cell r="J69">
            <v>7</v>
          </cell>
          <cell r="K69">
            <v>75143.5</v>
          </cell>
          <cell r="L69">
            <v>5</v>
          </cell>
          <cell r="M69">
            <v>102547.6</v>
          </cell>
          <cell r="N69">
            <v>34</v>
          </cell>
          <cell r="O69">
            <v>45565.3</v>
          </cell>
        </row>
        <row r="70">
          <cell r="A70">
            <v>32</v>
          </cell>
          <cell r="C70" t="str">
            <v>ALCOHOL ABUSE &amp; DEPENDENCE                                                        </v>
          </cell>
          <cell r="D70">
            <v>0</v>
          </cell>
          <cell r="E70" t="str">
            <v>.</v>
          </cell>
          <cell r="F70">
            <v>1</v>
          </cell>
          <cell r="G70">
            <v>18324.3</v>
          </cell>
          <cell r="H70">
            <v>17</v>
          </cell>
          <cell r="I70">
            <v>17859.1</v>
          </cell>
          <cell r="J70">
            <v>12</v>
          </cell>
          <cell r="K70">
            <v>24309.6</v>
          </cell>
          <cell r="L70">
            <v>2</v>
          </cell>
          <cell r="M70">
            <v>40783.45</v>
          </cell>
          <cell r="N70">
            <v>32</v>
          </cell>
          <cell r="O70">
            <v>19914.4</v>
          </cell>
        </row>
        <row r="71">
          <cell r="A71">
            <v>31.001</v>
          </cell>
          <cell r="C71" t="str">
            <v>HYPOVOLEMIA &amp; RELATED ELECTROLYTE DISORDERS                                       </v>
          </cell>
          <cell r="D71">
            <v>0</v>
          </cell>
          <cell r="E71" t="str">
            <v>.</v>
          </cell>
          <cell r="F71">
            <v>2</v>
          </cell>
          <cell r="G71">
            <v>5857.3</v>
          </cell>
          <cell r="H71">
            <v>9</v>
          </cell>
          <cell r="I71">
            <v>21469</v>
          </cell>
          <cell r="J71">
            <v>17</v>
          </cell>
          <cell r="K71">
            <v>22104.7</v>
          </cell>
          <cell r="L71">
            <v>3</v>
          </cell>
          <cell r="M71">
            <v>23646.9</v>
          </cell>
          <cell r="N71">
            <v>31</v>
          </cell>
          <cell r="O71">
            <v>21469</v>
          </cell>
        </row>
        <row r="72">
          <cell r="A72">
            <v>31.001</v>
          </cell>
          <cell r="C72" t="str">
            <v>CORONARY BYPASS W/O CARDIAC CATH OR PERCUTANEOUS CARDIAC PROCEDURE                </v>
          </cell>
          <cell r="D72">
            <v>0</v>
          </cell>
          <cell r="E72" t="str">
            <v>.</v>
          </cell>
          <cell r="F72">
            <v>4</v>
          </cell>
          <cell r="G72">
            <v>59294.7</v>
          </cell>
          <cell r="H72">
            <v>24</v>
          </cell>
          <cell r="I72">
            <v>76654.8</v>
          </cell>
          <cell r="J72">
            <v>2</v>
          </cell>
          <cell r="K72">
            <v>108281.25</v>
          </cell>
          <cell r="L72">
            <v>1</v>
          </cell>
          <cell r="M72">
            <v>258238.5</v>
          </cell>
          <cell r="N72">
            <v>31</v>
          </cell>
          <cell r="O72">
            <v>76253.9</v>
          </cell>
        </row>
        <row r="73">
          <cell r="A73">
            <v>31</v>
          </cell>
          <cell r="C73" t="str">
            <v>MAJOR CHEST &amp; RESPIRATORY TRAUMA                                                  </v>
          </cell>
          <cell r="D73">
            <v>0</v>
          </cell>
          <cell r="E73" t="str">
            <v>.</v>
          </cell>
          <cell r="F73">
            <v>14</v>
          </cell>
          <cell r="G73">
            <v>13165.45</v>
          </cell>
          <cell r="H73">
            <v>13</v>
          </cell>
          <cell r="I73">
            <v>12112.7</v>
          </cell>
          <cell r="J73">
            <v>3</v>
          </cell>
          <cell r="K73">
            <v>30412.9</v>
          </cell>
          <cell r="L73">
            <v>1</v>
          </cell>
          <cell r="M73">
            <v>127440.5</v>
          </cell>
          <cell r="N73">
            <v>31</v>
          </cell>
          <cell r="O73">
            <v>13543.5</v>
          </cell>
        </row>
        <row r="74">
          <cell r="A74">
            <v>30</v>
          </cell>
          <cell r="C74" t="str">
            <v>SIGNS, SYMPTOMS &amp; OTHER FACTORS INFLUENCING HEALTH STATUS                         </v>
          </cell>
          <cell r="D74">
            <v>0</v>
          </cell>
          <cell r="E74" t="str">
            <v>.</v>
          </cell>
          <cell r="F74">
            <v>9</v>
          </cell>
          <cell r="G74">
            <v>10874.1</v>
          </cell>
          <cell r="H74">
            <v>11</v>
          </cell>
          <cell r="I74">
            <v>18353.8</v>
          </cell>
          <cell r="J74">
            <v>10</v>
          </cell>
          <cell r="K74">
            <v>21987.65</v>
          </cell>
          <cell r="L74">
            <v>0</v>
          </cell>
          <cell r="M74" t="str">
            <v>.</v>
          </cell>
          <cell r="N74">
            <v>30</v>
          </cell>
          <cell r="O74">
            <v>17523.65</v>
          </cell>
        </row>
        <row r="75">
          <cell r="A75">
            <v>28.001</v>
          </cell>
          <cell r="C75" t="str">
            <v>OTHER COMPLICATIONS OF TREATMENT                                                  </v>
          </cell>
          <cell r="D75">
            <v>0</v>
          </cell>
          <cell r="E75" t="str">
            <v>.</v>
          </cell>
          <cell r="F75">
            <v>3</v>
          </cell>
          <cell r="G75">
            <v>9748.5</v>
          </cell>
          <cell r="H75">
            <v>14</v>
          </cell>
          <cell r="I75">
            <v>20101</v>
          </cell>
          <cell r="J75">
            <v>10</v>
          </cell>
          <cell r="K75">
            <v>30124.9</v>
          </cell>
          <cell r="L75">
            <v>1</v>
          </cell>
          <cell r="M75">
            <v>38788</v>
          </cell>
          <cell r="N75">
            <v>28</v>
          </cell>
          <cell r="O75">
            <v>21581.2</v>
          </cell>
        </row>
        <row r="76">
          <cell r="A76">
            <v>28.001</v>
          </cell>
          <cell r="C76" t="str">
            <v>OTHER CIRCULATORY SYSTEM DIAGNOSES                                                </v>
          </cell>
          <cell r="D76">
            <v>0</v>
          </cell>
          <cell r="E76" t="str">
            <v>.</v>
          </cell>
          <cell r="F76">
            <v>8</v>
          </cell>
          <cell r="G76">
            <v>14623.05</v>
          </cell>
          <cell r="H76">
            <v>11</v>
          </cell>
          <cell r="I76">
            <v>21333</v>
          </cell>
          <cell r="J76">
            <v>7</v>
          </cell>
          <cell r="K76">
            <v>19752.4</v>
          </cell>
          <cell r="L76">
            <v>2</v>
          </cell>
          <cell r="M76">
            <v>44370.65</v>
          </cell>
          <cell r="N76">
            <v>28</v>
          </cell>
          <cell r="O76">
            <v>20292.9</v>
          </cell>
        </row>
        <row r="77">
          <cell r="A77">
            <v>28</v>
          </cell>
          <cell r="C77" t="str">
            <v>RESPIRATORY MALIGNANCY                                                            </v>
          </cell>
          <cell r="D77">
            <v>0</v>
          </cell>
          <cell r="E77" t="str">
            <v>.</v>
          </cell>
          <cell r="F77">
            <v>0</v>
          </cell>
          <cell r="G77" t="str">
            <v>.</v>
          </cell>
          <cell r="H77">
            <v>12</v>
          </cell>
          <cell r="I77">
            <v>21796.35</v>
          </cell>
          <cell r="J77">
            <v>13</v>
          </cell>
          <cell r="K77">
            <v>41956.8</v>
          </cell>
          <cell r="L77">
            <v>3</v>
          </cell>
          <cell r="M77">
            <v>85339.8</v>
          </cell>
          <cell r="N77">
            <v>28</v>
          </cell>
          <cell r="O77">
            <v>32261.4</v>
          </cell>
        </row>
        <row r="78">
          <cell r="A78">
            <v>27</v>
          </cell>
          <cell r="C78" t="str">
            <v>MAJOR THORACIC &amp; ABDOMINAL VASCULAR PROCEDURES                                    </v>
          </cell>
          <cell r="D78">
            <v>0</v>
          </cell>
          <cell r="E78" t="str">
            <v>.</v>
          </cell>
          <cell r="F78">
            <v>1</v>
          </cell>
          <cell r="G78">
            <v>34939.6</v>
          </cell>
          <cell r="H78">
            <v>12</v>
          </cell>
          <cell r="I78">
            <v>45988.55</v>
          </cell>
          <cell r="J78">
            <v>10</v>
          </cell>
          <cell r="K78">
            <v>126749.65</v>
          </cell>
          <cell r="L78">
            <v>4</v>
          </cell>
          <cell r="M78">
            <v>105145</v>
          </cell>
          <cell r="N78">
            <v>27</v>
          </cell>
          <cell r="O78">
            <v>79021.1</v>
          </cell>
        </row>
        <row r="79">
          <cell r="A79">
            <v>26.001</v>
          </cell>
          <cell r="C79" t="str">
            <v>FOOT &amp; TOE PROCEDURES                                                             </v>
          </cell>
          <cell r="D79">
            <v>0</v>
          </cell>
          <cell r="E79" t="str">
            <v>.</v>
          </cell>
          <cell r="F79">
            <v>2</v>
          </cell>
          <cell r="G79">
            <v>23397.1</v>
          </cell>
          <cell r="H79">
            <v>10</v>
          </cell>
          <cell r="I79">
            <v>33433.65</v>
          </cell>
          <cell r="J79">
            <v>11</v>
          </cell>
          <cell r="K79">
            <v>35428.9</v>
          </cell>
          <cell r="L79">
            <v>3</v>
          </cell>
          <cell r="M79">
            <v>60891.8</v>
          </cell>
          <cell r="N79">
            <v>26</v>
          </cell>
          <cell r="O79">
            <v>35356.4</v>
          </cell>
        </row>
        <row r="80">
          <cell r="A80">
            <v>26</v>
          </cell>
          <cell r="C80" t="str">
            <v>DISORDERS OF GALLBLADDER &amp; BILIARY TRACT                                          </v>
          </cell>
          <cell r="D80">
            <v>0</v>
          </cell>
          <cell r="E80" t="str">
            <v>.</v>
          </cell>
          <cell r="F80">
            <v>11</v>
          </cell>
          <cell r="G80">
            <v>22766.6</v>
          </cell>
          <cell r="H80">
            <v>11</v>
          </cell>
          <cell r="I80">
            <v>21804.5</v>
          </cell>
          <cell r="J80">
            <v>2</v>
          </cell>
          <cell r="K80">
            <v>49605.1</v>
          </cell>
          <cell r="L80">
            <v>2</v>
          </cell>
          <cell r="M80">
            <v>36140.5</v>
          </cell>
          <cell r="N80">
            <v>26</v>
          </cell>
          <cell r="O80">
            <v>22609.2</v>
          </cell>
        </row>
        <row r="81">
          <cell r="A81">
            <v>25.001</v>
          </cell>
          <cell r="C81" t="str">
            <v>NEONATE, TRANSFERRED &lt; 5 DAYS OLD, BORN HERE                                      </v>
          </cell>
          <cell r="D81">
            <v>0</v>
          </cell>
          <cell r="E81" t="str">
            <v>.</v>
          </cell>
          <cell r="F81">
            <v>18</v>
          </cell>
          <cell r="G81">
            <v>4053.9</v>
          </cell>
          <cell r="H81">
            <v>6</v>
          </cell>
          <cell r="I81">
            <v>3390.45</v>
          </cell>
          <cell r="J81">
            <v>1</v>
          </cell>
          <cell r="K81">
            <v>5964.7</v>
          </cell>
          <cell r="L81">
            <v>0</v>
          </cell>
          <cell r="M81" t="str">
            <v>.</v>
          </cell>
          <cell r="N81">
            <v>25</v>
          </cell>
          <cell r="O81">
            <v>3930.1</v>
          </cell>
        </row>
        <row r="82">
          <cell r="A82">
            <v>25.001</v>
          </cell>
          <cell r="C82" t="str">
            <v>UTERINE &amp; ADNEXA PROCEDURES FOR NON-MALIGNANCY EXCEPT LEIOMYOMA                   </v>
          </cell>
          <cell r="D82">
            <v>0</v>
          </cell>
          <cell r="E82" t="str">
            <v>.</v>
          </cell>
          <cell r="F82">
            <v>19</v>
          </cell>
          <cell r="G82">
            <v>17139.3</v>
          </cell>
          <cell r="H82">
            <v>5</v>
          </cell>
          <cell r="I82">
            <v>17985.4</v>
          </cell>
          <cell r="J82">
            <v>1</v>
          </cell>
          <cell r="K82">
            <v>96274.2</v>
          </cell>
          <cell r="L82">
            <v>0</v>
          </cell>
          <cell r="M82" t="str">
            <v>.</v>
          </cell>
          <cell r="N82">
            <v>25</v>
          </cell>
          <cell r="O82">
            <v>17985.4</v>
          </cell>
        </row>
        <row r="83">
          <cell r="A83">
            <v>25</v>
          </cell>
          <cell r="C83" t="str">
            <v>INTERVERTEBRAL DISC EXCISION &amp; DECOMPRESSION                                      </v>
          </cell>
          <cell r="D83">
            <v>0</v>
          </cell>
          <cell r="E83" t="str">
            <v>.</v>
          </cell>
          <cell r="F83">
            <v>22</v>
          </cell>
          <cell r="G83">
            <v>19504.2</v>
          </cell>
          <cell r="H83">
            <v>3</v>
          </cell>
          <cell r="I83">
            <v>34156</v>
          </cell>
          <cell r="J83">
            <v>0</v>
          </cell>
          <cell r="K83" t="str">
            <v>.</v>
          </cell>
          <cell r="L83">
            <v>0</v>
          </cell>
          <cell r="M83" t="str">
            <v>.</v>
          </cell>
          <cell r="N83">
            <v>25</v>
          </cell>
          <cell r="O83">
            <v>20382.1</v>
          </cell>
        </row>
        <row r="84">
          <cell r="A84">
            <v>24.001</v>
          </cell>
          <cell r="C84" t="str">
            <v>NEONATE BIRTHWT &gt;2499G W OTHER SIGNIFICANT CONDITION                              </v>
          </cell>
          <cell r="D84">
            <v>0</v>
          </cell>
          <cell r="E84" t="str">
            <v>.</v>
          </cell>
          <cell r="F84">
            <v>23</v>
          </cell>
          <cell r="G84">
            <v>6393.5</v>
          </cell>
          <cell r="H84">
            <v>1</v>
          </cell>
          <cell r="I84">
            <v>7398.6</v>
          </cell>
          <cell r="J84">
            <v>0</v>
          </cell>
          <cell r="K84" t="str">
            <v>.</v>
          </cell>
          <cell r="L84">
            <v>0</v>
          </cell>
          <cell r="M84" t="str">
            <v>.</v>
          </cell>
          <cell r="N84">
            <v>24</v>
          </cell>
          <cell r="O84">
            <v>6896.05</v>
          </cell>
        </row>
        <row r="85">
          <cell r="A85">
            <v>24</v>
          </cell>
          <cell r="C85" t="str">
            <v>OSTEOMYELITIS, SEPTIC ARTHRITIS &amp; OTHER MUSCULOSKELETAL INFECTIONS                </v>
          </cell>
          <cell r="D85">
            <v>0</v>
          </cell>
          <cell r="E85" t="str">
            <v>.</v>
          </cell>
          <cell r="F85">
            <v>0</v>
          </cell>
          <cell r="G85" t="str">
            <v>.</v>
          </cell>
          <cell r="H85">
            <v>12</v>
          </cell>
          <cell r="I85">
            <v>14273.4</v>
          </cell>
          <cell r="J85">
            <v>7</v>
          </cell>
          <cell r="K85">
            <v>43031</v>
          </cell>
          <cell r="L85">
            <v>5</v>
          </cell>
          <cell r="M85">
            <v>33284.3</v>
          </cell>
          <cell r="N85">
            <v>24</v>
          </cell>
          <cell r="O85">
            <v>27755.25</v>
          </cell>
        </row>
        <row r="86">
          <cell r="A86">
            <v>23</v>
          </cell>
          <cell r="C86" t="str">
            <v>HEPATIC COMA &amp; OTHER MAJOR ACUTE LIVER DISORDERS                                  </v>
          </cell>
          <cell r="D86">
            <v>0</v>
          </cell>
          <cell r="E86" t="str">
            <v>.</v>
          </cell>
          <cell r="F86">
            <v>3</v>
          </cell>
          <cell r="G86">
            <v>9038.3</v>
          </cell>
          <cell r="H86">
            <v>8</v>
          </cell>
          <cell r="I86">
            <v>14741.2</v>
          </cell>
          <cell r="J86">
            <v>8</v>
          </cell>
          <cell r="K86">
            <v>18906.35</v>
          </cell>
          <cell r="L86">
            <v>4</v>
          </cell>
          <cell r="M86">
            <v>101909.55</v>
          </cell>
          <cell r="N86">
            <v>23</v>
          </cell>
          <cell r="O86">
            <v>15903.5</v>
          </cell>
        </row>
        <row r="87">
          <cell r="A87">
            <v>22.001</v>
          </cell>
          <cell r="C87" t="str">
            <v>MAJOR HEMATOLOGIC/IMMUNOLOGIC DIAG EXC SICKLE CELL CRISIS &amp; COAGUL                </v>
          </cell>
          <cell r="D87">
            <v>0</v>
          </cell>
          <cell r="E87" t="str">
            <v>.</v>
          </cell>
          <cell r="F87">
            <v>2</v>
          </cell>
          <cell r="G87">
            <v>15153.9</v>
          </cell>
          <cell r="H87">
            <v>9</v>
          </cell>
          <cell r="I87">
            <v>23818.2</v>
          </cell>
          <cell r="J87">
            <v>10</v>
          </cell>
          <cell r="K87">
            <v>48145.15</v>
          </cell>
          <cell r="L87">
            <v>1</v>
          </cell>
          <cell r="M87">
            <v>105521.6</v>
          </cell>
          <cell r="N87">
            <v>22</v>
          </cell>
          <cell r="O87">
            <v>26771.45</v>
          </cell>
        </row>
        <row r="88">
          <cell r="A88">
            <v>22.001</v>
          </cell>
          <cell r="C88" t="str">
            <v>FRACTURES &amp; DISLOCATIONS EXCEPT FEMUR, PELVIS &amp; BACK                              </v>
          </cell>
          <cell r="D88">
            <v>0</v>
          </cell>
          <cell r="E88" t="str">
            <v>.</v>
          </cell>
          <cell r="F88">
            <v>6</v>
          </cell>
          <cell r="G88">
            <v>7694.5</v>
          </cell>
          <cell r="H88">
            <v>12</v>
          </cell>
          <cell r="I88">
            <v>15825.7</v>
          </cell>
          <cell r="J88">
            <v>3</v>
          </cell>
          <cell r="K88">
            <v>13983.8</v>
          </cell>
          <cell r="L88">
            <v>1</v>
          </cell>
          <cell r="M88">
            <v>225744</v>
          </cell>
          <cell r="N88">
            <v>22</v>
          </cell>
          <cell r="O88">
            <v>13831.4</v>
          </cell>
        </row>
        <row r="89">
          <cell r="A89">
            <v>22</v>
          </cell>
          <cell r="C89" t="str">
            <v>OTHER SMALL &amp; LARGE BOWEL PROCEDURES                                              </v>
          </cell>
          <cell r="D89">
            <v>0</v>
          </cell>
          <cell r="E89" t="str">
            <v>.</v>
          </cell>
          <cell r="F89">
            <v>8</v>
          </cell>
          <cell r="G89">
            <v>31246.1</v>
          </cell>
          <cell r="H89">
            <v>8</v>
          </cell>
          <cell r="I89">
            <v>59216.5</v>
          </cell>
          <cell r="J89">
            <v>4</v>
          </cell>
          <cell r="K89">
            <v>69135.25</v>
          </cell>
          <cell r="L89">
            <v>2</v>
          </cell>
          <cell r="M89">
            <v>124712.55</v>
          </cell>
          <cell r="N89">
            <v>22</v>
          </cell>
          <cell r="O89">
            <v>50021.75</v>
          </cell>
        </row>
        <row r="90">
          <cell r="A90">
            <v>21.001</v>
          </cell>
          <cell r="C90" t="str">
            <v>O.R. PROCEDURE FOR OTHER COMPLICATIONS OF TREATMENT                               </v>
          </cell>
          <cell r="D90">
            <v>0</v>
          </cell>
          <cell r="E90" t="str">
            <v>.</v>
          </cell>
          <cell r="F90">
            <v>5</v>
          </cell>
          <cell r="G90">
            <v>25859.5</v>
          </cell>
          <cell r="H90">
            <v>9</v>
          </cell>
          <cell r="I90">
            <v>21711.5</v>
          </cell>
          <cell r="J90">
            <v>4</v>
          </cell>
          <cell r="K90">
            <v>79559.9</v>
          </cell>
          <cell r="L90">
            <v>3</v>
          </cell>
          <cell r="M90">
            <v>58211.1</v>
          </cell>
          <cell r="N90">
            <v>21</v>
          </cell>
          <cell r="O90">
            <v>33566.3</v>
          </cell>
        </row>
        <row r="91">
          <cell r="A91">
            <v>21.001</v>
          </cell>
          <cell r="C91" t="str">
            <v>INFECTIOUS &amp; PARASITIC DISEASES INCLUDING HIV W O.R. PROCEDURE                    </v>
          </cell>
          <cell r="D91">
            <v>0</v>
          </cell>
          <cell r="E91" t="str">
            <v>.</v>
          </cell>
          <cell r="F91">
            <v>1</v>
          </cell>
          <cell r="G91">
            <v>89269.4</v>
          </cell>
          <cell r="H91">
            <v>0</v>
          </cell>
          <cell r="I91" t="str">
            <v>.</v>
          </cell>
          <cell r="J91">
            <v>8</v>
          </cell>
          <cell r="K91">
            <v>49985.75</v>
          </cell>
          <cell r="L91">
            <v>12</v>
          </cell>
          <cell r="M91">
            <v>155227.2</v>
          </cell>
          <cell r="N91">
            <v>21</v>
          </cell>
          <cell r="O91">
            <v>89269.4</v>
          </cell>
        </row>
        <row r="92">
          <cell r="A92">
            <v>21.001</v>
          </cell>
          <cell r="C92" t="str">
            <v>CHEMOTHERAPY                                                                      </v>
          </cell>
          <cell r="D92">
            <v>0</v>
          </cell>
          <cell r="E92" t="str">
            <v>.</v>
          </cell>
          <cell r="F92">
            <v>6</v>
          </cell>
          <cell r="G92">
            <v>43868.7</v>
          </cell>
          <cell r="H92">
            <v>14</v>
          </cell>
          <cell r="I92">
            <v>29800</v>
          </cell>
          <cell r="J92">
            <v>1</v>
          </cell>
          <cell r="K92">
            <v>84317.7</v>
          </cell>
          <cell r="L92">
            <v>0</v>
          </cell>
          <cell r="M92" t="str">
            <v>.</v>
          </cell>
          <cell r="N92">
            <v>21</v>
          </cell>
          <cell r="O92">
            <v>34694.4</v>
          </cell>
        </row>
        <row r="93">
          <cell r="A93">
            <v>21.001</v>
          </cell>
          <cell r="C93" t="str">
            <v>OTHER ANTEPARTUM DIAGNOSES                                                        </v>
          </cell>
          <cell r="D93">
            <v>0</v>
          </cell>
          <cell r="E93" t="str">
            <v>.</v>
          </cell>
          <cell r="F93">
            <v>8</v>
          </cell>
          <cell r="G93">
            <v>5124.95</v>
          </cell>
          <cell r="H93">
            <v>13</v>
          </cell>
          <cell r="I93">
            <v>4282.1</v>
          </cell>
          <cell r="J93">
            <v>0</v>
          </cell>
          <cell r="K93" t="str">
            <v>.</v>
          </cell>
          <cell r="L93">
            <v>0</v>
          </cell>
          <cell r="M93" t="str">
            <v>.</v>
          </cell>
          <cell r="N93">
            <v>21</v>
          </cell>
          <cell r="O93">
            <v>4712.8</v>
          </cell>
        </row>
        <row r="94">
          <cell r="A94">
            <v>21.001</v>
          </cell>
          <cell r="C94" t="str">
            <v>UTERINE &amp; ADNEXA PROCEDURES FOR LEIOMYOMA                                         </v>
          </cell>
          <cell r="D94">
            <v>0</v>
          </cell>
          <cell r="E94" t="str">
            <v>.</v>
          </cell>
          <cell r="F94">
            <v>18</v>
          </cell>
          <cell r="G94">
            <v>15700.3</v>
          </cell>
          <cell r="H94">
            <v>3</v>
          </cell>
          <cell r="I94">
            <v>24195.2</v>
          </cell>
          <cell r="J94">
            <v>0</v>
          </cell>
          <cell r="K94" t="str">
            <v>.</v>
          </cell>
          <cell r="L94">
            <v>0</v>
          </cell>
          <cell r="M94" t="str">
            <v>.</v>
          </cell>
          <cell r="N94">
            <v>21</v>
          </cell>
          <cell r="O94">
            <v>16719.5</v>
          </cell>
        </row>
        <row r="95">
          <cell r="A95">
            <v>21</v>
          </cell>
          <cell r="C95" t="str">
            <v>AMPUTATION OF LOWER LIMB EXCEPT TOES                                              </v>
          </cell>
          <cell r="D95">
            <v>0</v>
          </cell>
          <cell r="E95" t="str">
            <v>.</v>
          </cell>
          <cell r="F95">
            <v>0</v>
          </cell>
          <cell r="G95" t="str">
            <v>.</v>
          </cell>
          <cell r="H95">
            <v>4</v>
          </cell>
          <cell r="I95">
            <v>31317.8</v>
          </cell>
          <cell r="J95">
            <v>11</v>
          </cell>
          <cell r="K95">
            <v>61043.4</v>
          </cell>
          <cell r="L95">
            <v>6</v>
          </cell>
          <cell r="M95">
            <v>159338.5</v>
          </cell>
          <cell r="N95">
            <v>21</v>
          </cell>
          <cell r="O95">
            <v>63349.5</v>
          </cell>
        </row>
        <row r="96">
          <cell r="A96">
            <v>20</v>
          </cell>
          <cell r="C96" t="str">
            <v>NONSPECIFIC CVA &amp; PRECEREBRAL OCCLUSION W/O INFARCT                               </v>
          </cell>
          <cell r="D96">
            <v>0</v>
          </cell>
          <cell r="E96" t="str">
            <v>.</v>
          </cell>
          <cell r="F96">
            <v>2</v>
          </cell>
          <cell r="G96">
            <v>12292.05</v>
          </cell>
          <cell r="H96">
            <v>9</v>
          </cell>
          <cell r="I96">
            <v>12486.8</v>
          </cell>
          <cell r="J96">
            <v>9</v>
          </cell>
          <cell r="K96">
            <v>29008</v>
          </cell>
          <cell r="L96">
            <v>0</v>
          </cell>
          <cell r="M96" t="str">
            <v>.</v>
          </cell>
          <cell r="N96">
            <v>20</v>
          </cell>
          <cell r="O96">
            <v>14469.9</v>
          </cell>
        </row>
        <row r="97">
          <cell r="A97">
            <v>19.001</v>
          </cell>
          <cell r="C97" t="str">
            <v>KIDNEY &amp; URINARY TRACT PROCEDURES FOR MALIGNANCY                                  </v>
          </cell>
          <cell r="D97">
            <v>0</v>
          </cell>
          <cell r="E97" t="str">
            <v>.</v>
          </cell>
          <cell r="F97">
            <v>11</v>
          </cell>
          <cell r="G97">
            <v>34263.5</v>
          </cell>
          <cell r="H97">
            <v>6</v>
          </cell>
          <cell r="I97">
            <v>33900</v>
          </cell>
          <cell r="J97">
            <v>2</v>
          </cell>
          <cell r="K97">
            <v>47435.5</v>
          </cell>
          <cell r="L97">
            <v>0</v>
          </cell>
          <cell r="M97" t="str">
            <v>.</v>
          </cell>
          <cell r="N97">
            <v>19</v>
          </cell>
          <cell r="O97">
            <v>34263.5</v>
          </cell>
        </row>
        <row r="98">
          <cell r="A98">
            <v>19.001</v>
          </cell>
          <cell r="C98" t="str">
            <v>FRACTURE OF PELVIS OR DISLOCATION OF HIP                                          </v>
          </cell>
          <cell r="D98">
            <v>0</v>
          </cell>
          <cell r="E98" t="str">
            <v>.</v>
          </cell>
          <cell r="F98">
            <v>5</v>
          </cell>
          <cell r="G98">
            <v>11492.6</v>
          </cell>
          <cell r="H98">
            <v>8</v>
          </cell>
          <cell r="I98">
            <v>10790.75</v>
          </cell>
          <cell r="J98">
            <v>5</v>
          </cell>
          <cell r="K98">
            <v>24207.6</v>
          </cell>
          <cell r="L98">
            <v>1</v>
          </cell>
          <cell r="M98">
            <v>11915.7</v>
          </cell>
          <cell r="N98">
            <v>19</v>
          </cell>
          <cell r="O98">
            <v>12000.5</v>
          </cell>
        </row>
        <row r="99">
          <cell r="A99">
            <v>19.001</v>
          </cell>
          <cell r="C99" t="str">
            <v>DIGESTIVE MALIGNANCY                                                              </v>
          </cell>
          <cell r="D99">
            <v>0</v>
          </cell>
          <cell r="E99" t="str">
            <v>.</v>
          </cell>
          <cell r="F99">
            <v>1</v>
          </cell>
          <cell r="G99">
            <v>19113.4</v>
          </cell>
          <cell r="H99">
            <v>5</v>
          </cell>
          <cell r="I99">
            <v>23970.4</v>
          </cell>
          <cell r="J99">
            <v>13</v>
          </cell>
          <cell r="K99">
            <v>33584.1</v>
          </cell>
          <cell r="L99">
            <v>0</v>
          </cell>
          <cell r="M99" t="str">
            <v>.</v>
          </cell>
          <cell r="N99">
            <v>19</v>
          </cell>
          <cell r="O99">
            <v>26741.4</v>
          </cell>
        </row>
        <row r="100">
          <cell r="A100">
            <v>19</v>
          </cell>
          <cell r="C100" t="str">
            <v>OTHER DISORDERS OF NERVOUS SYSTEM                                                 </v>
          </cell>
          <cell r="D100">
            <v>0</v>
          </cell>
          <cell r="E100" t="str">
            <v>.</v>
          </cell>
          <cell r="F100">
            <v>3</v>
          </cell>
          <cell r="G100">
            <v>13893.5</v>
          </cell>
          <cell r="H100">
            <v>11</v>
          </cell>
          <cell r="I100">
            <v>26079.1</v>
          </cell>
          <cell r="J100">
            <v>4</v>
          </cell>
          <cell r="K100">
            <v>29649.9</v>
          </cell>
          <cell r="L100">
            <v>1</v>
          </cell>
          <cell r="M100">
            <v>32413.8</v>
          </cell>
          <cell r="N100">
            <v>19</v>
          </cell>
          <cell r="O100">
            <v>25643.2</v>
          </cell>
        </row>
        <row r="101">
          <cell r="A101">
            <v>18.001</v>
          </cell>
          <cell r="C101" t="str">
            <v>OTHER SKIN, SUBCUTANEOUS TISSUE &amp; RELATED PROCEDURES                              </v>
          </cell>
          <cell r="D101">
            <v>0</v>
          </cell>
          <cell r="E101" t="str">
            <v>.</v>
          </cell>
          <cell r="F101">
            <v>3</v>
          </cell>
          <cell r="G101">
            <v>20233.3</v>
          </cell>
          <cell r="H101">
            <v>6</v>
          </cell>
          <cell r="I101">
            <v>40094.7</v>
          </cell>
          <cell r="J101">
            <v>6</v>
          </cell>
          <cell r="K101">
            <v>37733.75</v>
          </cell>
          <cell r="L101">
            <v>3</v>
          </cell>
          <cell r="M101">
            <v>83552</v>
          </cell>
          <cell r="N101">
            <v>18</v>
          </cell>
          <cell r="O101">
            <v>37180.45</v>
          </cell>
        </row>
        <row r="102">
          <cell r="A102">
            <v>18.001</v>
          </cell>
          <cell r="C102" t="str">
            <v>CARDIAC DEFIBRILLATOR &amp; HEART ASSIST IMPLANT                                      </v>
          </cell>
          <cell r="D102">
            <v>0</v>
          </cell>
          <cell r="E102" t="str">
            <v>.</v>
          </cell>
          <cell r="F102">
            <v>2</v>
          </cell>
          <cell r="G102">
            <v>67249</v>
          </cell>
          <cell r="H102">
            <v>7</v>
          </cell>
          <cell r="I102">
            <v>74111.2</v>
          </cell>
          <cell r="J102">
            <v>8</v>
          </cell>
          <cell r="K102">
            <v>98230.2</v>
          </cell>
          <cell r="L102">
            <v>1</v>
          </cell>
          <cell r="M102">
            <v>101175.5</v>
          </cell>
          <cell r="N102">
            <v>18</v>
          </cell>
          <cell r="O102">
            <v>82043.25</v>
          </cell>
        </row>
        <row r="103">
          <cell r="A103">
            <v>18</v>
          </cell>
          <cell r="C103" t="str">
            <v>RESPIRATORY SYSTEM DIAGNOSIS W VENTILATOR SUPPORT 96+ HOURS                       </v>
          </cell>
          <cell r="D103">
            <v>0</v>
          </cell>
          <cell r="E103" t="str">
            <v>.</v>
          </cell>
          <cell r="F103">
            <v>0</v>
          </cell>
          <cell r="G103" t="str">
            <v>.</v>
          </cell>
          <cell r="H103">
            <v>1</v>
          </cell>
          <cell r="I103">
            <v>76213.4</v>
          </cell>
          <cell r="J103">
            <v>4</v>
          </cell>
          <cell r="K103">
            <v>197750.65</v>
          </cell>
          <cell r="L103">
            <v>13</v>
          </cell>
          <cell r="M103">
            <v>145325.4</v>
          </cell>
          <cell r="N103">
            <v>18</v>
          </cell>
          <cell r="O103">
            <v>160152.25</v>
          </cell>
        </row>
        <row r="104">
          <cell r="A104">
            <v>17.001</v>
          </cell>
          <cell r="C104" t="str">
            <v>NEONATE BWT 2000-2499G, NORMAL NEWBORN OR NEONATE W OTHER PROBLEM                 </v>
          </cell>
          <cell r="D104">
            <v>0</v>
          </cell>
          <cell r="E104" t="str">
            <v>.</v>
          </cell>
          <cell r="F104">
            <v>14</v>
          </cell>
          <cell r="G104">
            <v>4273.95</v>
          </cell>
          <cell r="H104">
            <v>2</v>
          </cell>
          <cell r="I104">
            <v>11346.05</v>
          </cell>
          <cell r="J104">
            <v>1</v>
          </cell>
          <cell r="K104">
            <v>6336.3</v>
          </cell>
          <cell r="L104">
            <v>0</v>
          </cell>
          <cell r="M104" t="str">
            <v>.</v>
          </cell>
          <cell r="N104">
            <v>17</v>
          </cell>
          <cell r="O104">
            <v>4746.3</v>
          </cell>
        </row>
        <row r="105">
          <cell r="A105">
            <v>17.001</v>
          </cell>
          <cell r="C105" t="str">
            <v>CHOLECYSTECTOMY EXCEPT LAPAROSCOPIC                                               </v>
          </cell>
          <cell r="D105">
            <v>0</v>
          </cell>
          <cell r="E105" t="str">
            <v>.</v>
          </cell>
          <cell r="F105">
            <v>9</v>
          </cell>
          <cell r="G105">
            <v>29544.6</v>
          </cell>
          <cell r="H105">
            <v>4</v>
          </cell>
          <cell r="I105">
            <v>37650.55</v>
          </cell>
          <cell r="J105">
            <v>3</v>
          </cell>
          <cell r="K105">
            <v>56221.7</v>
          </cell>
          <cell r="L105">
            <v>1</v>
          </cell>
          <cell r="M105">
            <v>242050.4</v>
          </cell>
          <cell r="N105">
            <v>17</v>
          </cell>
          <cell r="O105">
            <v>39858</v>
          </cell>
        </row>
        <row r="106">
          <cell r="A106">
            <v>17.001</v>
          </cell>
          <cell r="C106" t="str">
            <v>HYPERTENSION                                                                      </v>
          </cell>
          <cell r="D106">
            <v>0</v>
          </cell>
          <cell r="E106" t="str">
            <v>.</v>
          </cell>
          <cell r="F106">
            <v>3</v>
          </cell>
          <cell r="G106">
            <v>6225.4</v>
          </cell>
          <cell r="H106">
            <v>11</v>
          </cell>
          <cell r="I106">
            <v>13099.9</v>
          </cell>
          <cell r="J106">
            <v>3</v>
          </cell>
          <cell r="K106">
            <v>20509.6</v>
          </cell>
          <cell r="L106">
            <v>0</v>
          </cell>
          <cell r="M106" t="str">
            <v>.</v>
          </cell>
          <cell r="N106">
            <v>17</v>
          </cell>
          <cell r="O106">
            <v>13099.9</v>
          </cell>
        </row>
        <row r="107">
          <cell r="A107">
            <v>17</v>
          </cell>
          <cell r="C107" t="str">
            <v>PERIPHERAL, CRANIAL &amp; AUTONOMIC NERVE DISORDERS                                   </v>
          </cell>
          <cell r="D107">
            <v>0</v>
          </cell>
          <cell r="E107" t="str">
            <v>.</v>
          </cell>
          <cell r="F107">
            <v>4</v>
          </cell>
          <cell r="G107">
            <v>18718.75</v>
          </cell>
          <cell r="H107">
            <v>8</v>
          </cell>
          <cell r="I107">
            <v>14515.9</v>
          </cell>
          <cell r="J107">
            <v>4</v>
          </cell>
          <cell r="K107">
            <v>16689.4</v>
          </cell>
          <cell r="L107">
            <v>1</v>
          </cell>
          <cell r="M107">
            <v>35193.6</v>
          </cell>
          <cell r="N107">
            <v>17</v>
          </cell>
          <cell r="O107">
            <v>16890.2</v>
          </cell>
        </row>
        <row r="108">
          <cell r="A108">
            <v>16</v>
          </cell>
          <cell r="C108" t="str">
            <v>INFLAMMATORY BOWEL DISEASE                                                        </v>
          </cell>
          <cell r="D108">
            <v>0</v>
          </cell>
          <cell r="E108" t="str">
            <v>.</v>
          </cell>
          <cell r="F108">
            <v>2</v>
          </cell>
          <cell r="G108">
            <v>30228.6</v>
          </cell>
          <cell r="H108">
            <v>10</v>
          </cell>
          <cell r="I108">
            <v>21365.4</v>
          </cell>
          <cell r="J108">
            <v>3</v>
          </cell>
          <cell r="K108">
            <v>16374.3</v>
          </cell>
          <cell r="L108">
            <v>1</v>
          </cell>
          <cell r="M108">
            <v>30149.2</v>
          </cell>
          <cell r="N108">
            <v>16</v>
          </cell>
          <cell r="O108">
            <v>21365.4</v>
          </cell>
        </row>
        <row r="109">
          <cell r="A109">
            <v>15.001</v>
          </cell>
          <cell r="C109" t="str">
            <v>OTHER KIDNEY &amp; URINARY TRACT DIAGNOSES, SIGNS &amp; SYMPTOMS                          </v>
          </cell>
          <cell r="D109">
            <v>0</v>
          </cell>
          <cell r="E109" t="str">
            <v>.</v>
          </cell>
          <cell r="F109">
            <v>4</v>
          </cell>
          <cell r="G109">
            <v>15887.75</v>
          </cell>
          <cell r="H109">
            <v>7</v>
          </cell>
          <cell r="I109">
            <v>28405.5</v>
          </cell>
          <cell r="J109">
            <v>4</v>
          </cell>
          <cell r="K109">
            <v>31922.6</v>
          </cell>
          <cell r="L109">
            <v>0</v>
          </cell>
          <cell r="M109" t="str">
            <v>.</v>
          </cell>
          <cell r="N109">
            <v>15</v>
          </cell>
          <cell r="O109">
            <v>21783.2</v>
          </cell>
        </row>
        <row r="110">
          <cell r="A110">
            <v>15.001</v>
          </cell>
          <cell r="C110" t="str">
            <v>CONTUSION, OPEN WOUND &amp; OTHER TRAUMA TO SKIN &amp; SUBCUTANEOUS TISSUE                </v>
          </cell>
          <cell r="D110">
            <v>0</v>
          </cell>
          <cell r="E110" t="str">
            <v>.</v>
          </cell>
          <cell r="F110">
            <v>6</v>
          </cell>
          <cell r="G110">
            <v>5859.05</v>
          </cell>
          <cell r="H110">
            <v>5</v>
          </cell>
          <cell r="I110">
            <v>12555.2</v>
          </cell>
          <cell r="J110">
            <v>4</v>
          </cell>
          <cell r="K110">
            <v>25060.05</v>
          </cell>
          <cell r="L110">
            <v>0</v>
          </cell>
          <cell r="M110" t="str">
            <v>.</v>
          </cell>
          <cell r="N110">
            <v>15</v>
          </cell>
          <cell r="O110">
            <v>12555.2</v>
          </cell>
        </row>
        <row r="111">
          <cell r="A111">
            <v>15.001</v>
          </cell>
          <cell r="C111" t="str">
            <v>HIP &amp; FEMUR PROCEDURES FOR NON-TRAUMA EXCEPT JOINT REPLACEMENT                    </v>
          </cell>
          <cell r="D111">
            <v>0</v>
          </cell>
          <cell r="E111" t="str">
            <v>.</v>
          </cell>
          <cell r="F111">
            <v>6</v>
          </cell>
          <cell r="G111">
            <v>21719.3</v>
          </cell>
          <cell r="H111">
            <v>6</v>
          </cell>
          <cell r="I111">
            <v>30066.75</v>
          </cell>
          <cell r="J111">
            <v>2</v>
          </cell>
          <cell r="K111">
            <v>32271.15</v>
          </cell>
          <cell r="L111">
            <v>1</v>
          </cell>
          <cell r="M111">
            <v>92181.3</v>
          </cell>
          <cell r="N111">
            <v>15</v>
          </cell>
          <cell r="O111">
            <v>30137.3</v>
          </cell>
        </row>
        <row r="112">
          <cell r="A112">
            <v>15</v>
          </cell>
          <cell r="C112" t="str">
            <v>MALIGNANCY OF HEPATOBILIARY SYSTEM &amp; PANCREAS                                     </v>
          </cell>
          <cell r="D112">
            <v>0</v>
          </cell>
          <cell r="E112" t="str">
            <v>.</v>
          </cell>
          <cell r="F112">
            <v>1</v>
          </cell>
          <cell r="G112">
            <v>13373.1</v>
          </cell>
          <cell r="H112">
            <v>4</v>
          </cell>
          <cell r="I112">
            <v>13577</v>
          </cell>
          <cell r="J112">
            <v>8</v>
          </cell>
          <cell r="K112">
            <v>42191.65</v>
          </cell>
          <cell r="L112">
            <v>2</v>
          </cell>
          <cell r="M112">
            <v>53081.5</v>
          </cell>
          <cell r="N112">
            <v>15</v>
          </cell>
          <cell r="O112">
            <v>34131.5</v>
          </cell>
        </row>
        <row r="113">
          <cell r="A113">
            <v>14.001</v>
          </cell>
          <cell r="C113" t="str">
            <v>NONEXTENSIVE PROCEDURE UNRELATED TO PRINCIPAL DIAGNOSIS                           </v>
          </cell>
          <cell r="D113">
            <v>0</v>
          </cell>
          <cell r="E113" t="str">
            <v>.</v>
          </cell>
          <cell r="F113">
            <v>0</v>
          </cell>
          <cell r="G113" t="str">
            <v>.</v>
          </cell>
          <cell r="H113">
            <v>4</v>
          </cell>
          <cell r="I113">
            <v>22509.05</v>
          </cell>
          <cell r="J113">
            <v>7</v>
          </cell>
          <cell r="K113">
            <v>49227.4</v>
          </cell>
          <cell r="L113">
            <v>3</v>
          </cell>
          <cell r="M113">
            <v>73224.6</v>
          </cell>
          <cell r="N113">
            <v>14</v>
          </cell>
          <cell r="O113">
            <v>51035.15</v>
          </cell>
        </row>
        <row r="114">
          <cell r="A114">
            <v>14.001</v>
          </cell>
          <cell r="C114" t="str">
            <v>MALFUNCTION, REACTION, COMPLIC OF GENITOURINARY DEVICE OR PROC                    </v>
          </cell>
          <cell r="D114">
            <v>0</v>
          </cell>
          <cell r="E114" t="str">
            <v>.</v>
          </cell>
          <cell r="F114">
            <v>0</v>
          </cell>
          <cell r="G114" t="str">
            <v>.</v>
          </cell>
          <cell r="H114">
            <v>2</v>
          </cell>
          <cell r="I114">
            <v>9170.6</v>
          </cell>
          <cell r="J114">
            <v>5</v>
          </cell>
          <cell r="K114">
            <v>20414.5</v>
          </cell>
          <cell r="L114">
            <v>7</v>
          </cell>
          <cell r="M114">
            <v>39010.8</v>
          </cell>
          <cell r="N114">
            <v>14</v>
          </cell>
          <cell r="O114">
            <v>21468.85</v>
          </cell>
        </row>
        <row r="115">
          <cell r="A115">
            <v>14</v>
          </cell>
          <cell r="C115" t="str">
            <v>MAJOR RESPIRATORY &amp; CHEST PROCEDURES                                              </v>
          </cell>
          <cell r="D115">
            <v>0</v>
          </cell>
          <cell r="E115" t="str">
            <v>.</v>
          </cell>
          <cell r="F115">
            <v>2</v>
          </cell>
          <cell r="G115">
            <v>78686.95</v>
          </cell>
          <cell r="H115">
            <v>5</v>
          </cell>
          <cell r="I115">
            <v>62088.6</v>
          </cell>
          <cell r="J115">
            <v>3</v>
          </cell>
          <cell r="K115">
            <v>61796.5</v>
          </cell>
          <cell r="L115">
            <v>4</v>
          </cell>
          <cell r="M115">
            <v>75921.55</v>
          </cell>
          <cell r="N115">
            <v>14</v>
          </cell>
          <cell r="O115">
            <v>64583.95</v>
          </cell>
        </row>
        <row r="116">
          <cell r="A116">
            <v>13.001</v>
          </cell>
          <cell r="C116" t="str">
            <v>OTHER ENDOCRINE DISORDERS                                                         </v>
          </cell>
          <cell r="D116">
            <v>0</v>
          </cell>
          <cell r="E116" t="str">
            <v>.</v>
          </cell>
          <cell r="F116">
            <v>1</v>
          </cell>
          <cell r="G116">
            <v>18329.9</v>
          </cell>
          <cell r="H116">
            <v>7</v>
          </cell>
          <cell r="I116">
            <v>12916.2</v>
          </cell>
          <cell r="J116">
            <v>2</v>
          </cell>
          <cell r="K116">
            <v>32367.6</v>
          </cell>
          <cell r="L116">
            <v>3</v>
          </cell>
          <cell r="M116">
            <v>39904.6</v>
          </cell>
          <cell r="N116">
            <v>13</v>
          </cell>
          <cell r="O116">
            <v>20710.2</v>
          </cell>
        </row>
        <row r="117">
          <cell r="A117">
            <v>13.001</v>
          </cell>
          <cell r="C117" t="str">
            <v>TENDON, MUSCLE &amp; OTHER SOFT TISSUE PROCEDURES                                     </v>
          </cell>
          <cell r="D117">
            <v>0</v>
          </cell>
          <cell r="E117" t="str">
            <v>.</v>
          </cell>
          <cell r="F117">
            <v>6</v>
          </cell>
          <cell r="G117">
            <v>18457.7</v>
          </cell>
          <cell r="H117">
            <v>5</v>
          </cell>
          <cell r="I117">
            <v>27332.5</v>
          </cell>
          <cell r="J117">
            <v>2</v>
          </cell>
          <cell r="K117">
            <v>64551.15</v>
          </cell>
          <cell r="L117">
            <v>0</v>
          </cell>
          <cell r="M117" t="str">
            <v>.</v>
          </cell>
          <cell r="N117">
            <v>13</v>
          </cell>
          <cell r="O117">
            <v>27332.5</v>
          </cell>
        </row>
        <row r="118">
          <cell r="A118">
            <v>13</v>
          </cell>
          <cell r="C118" t="str">
            <v>OTHER CIRCULATORY SYSTEM PROCEDURES                                               </v>
          </cell>
          <cell r="D118">
            <v>0</v>
          </cell>
          <cell r="E118" t="str">
            <v>.</v>
          </cell>
          <cell r="F118">
            <v>0</v>
          </cell>
          <cell r="G118" t="str">
            <v>.</v>
          </cell>
          <cell r="H118">
            <v>2</v>
          </cell>
          <cell r="I118">
            <v>28890.95</v>
          </cell>
          <cell r="J118">
            <v>7</v>
          </cell>
          <cell r="K118">
            <v>34817.3</v>
          </cell>
          <cell r="L118">
            <v>4</v>
          </cell>
          <cell r="M118">
            <v>50250.45</v>
          </cell>
          <cell r="N118">
            <v>13</v>
          </cell>
          <cell r="O118">
            <v>36968.8</v>
          </cell>
        </row>
        <row r="119">
          <cell r="A119">
            <v>12.001</v>
          </cell>
          <cell r="C119" t="str">
            <v>MODERATELY EXTENSIVE PROCEDURE UNRELATED TO PRINCIPAL DIAGNOSIS                   </v>
          </cell>
          <cell r="D119">
            <v>0</v>
          </cell>
          <cell r="E119" t="str">
            <v>.</v>
          </cell>
          <cell r="F119">
            <v>0</v>
          </cell>
          <cell r="G119" t="str">
            <v>.</v>
          </cell>
          <cell r="H119">
            <v>1</v>
          </cell>
          <cell r="I119">
            <v>34617.7</v>
          </cell>
          <cell r="J119">
            <v>4</v>
          </cell>
          <cell r="K119">
            <v>83215.4</v>
          </cell>
          <cell r="L119">
            <v>7</v>
          </cell>
          <cell r="M119">
            <v>134649.4</v>
          </cell>
          <cell r="N119">
            <v>12</v>
          </cell>
          <cell r="O119">
            <v>87704.9</v>
          </cell>
        </row>
        <row r="120">
          <cell r="A120">
            <v>12.001</v>
          </cell>
          <cell r="C120" t="str">
            <v>TOXIC EFFECTS OF NON-MEDICINAL SUBSTANCES                                         </v>
          </cell>
          <cell r="D120">
            <v>0</v>
          </cell>
          <cell r="E120" t="str">
            <v>.</v>
          </cell>
          <cell r="F120">
            <v>3</v>
          </cell>
          <cell r="G120">
            <v>4966.1</v>
          </cell>
          <cell r="H120">
            <v>3</v>
          </cell>
          <cell r="I120">
            <v>11808.9</v>
          </cell>
          <cell r="J120">
            <v>4</v>
          </cell>
          <cell r="K120">
            <v>34282.4</v>
          </cell>
          <cell r="L120">
            <v>2</v>
          </cell>
          <cell r="M120">
            <v>51024.85</v>
          </cell>
          <cell r="N120">
            <v>12</v>
          </cell>
          <cell r="O120">
            <v>24721.8</v>
          </cell>
        </row>
        <row r="121">
          <cell r="A121">
            <v>12.001</v>
          </cell>
          <cell r="C121" t="str">
            <v>FEVER                                                                             </v>
          </cell>
          <cell r="D121">
            <v>0</v>
          </cell>
          <cell r="E121" t="str">
            <v>.</v>
          </cell>
          <cell r="F121">
            <v>4</v>
          </cell>
          <cell r="G121">
            <v>15608.35</v>
          </cell>
          <cell r="H121">
            <v>4</v>
          </cell>
          <cell r="I121">
            <v>13906.35</v>
          </cell>
          <cell r="J121">
            <v>3</v>
          </cell>
          <cell r="K121">
            <v>9084</v>
          </cell>
          <cell r="L121">
            <v>1</v>
          </cell>
          <cell r="M121">
            <v>19445.2</v>
          </cell>
          <cell r="N121">
            <v>12</v>
          </cell>
          <cell r="O121">
            <v>13324.35</v>
          </cell>
        </row>
        <row r="122">
          <cell r="A122">
            <v>12.001</v>
          </cell>
          <cell r="C122" t="str">
            <v>POST-OP, POST-TRAUMA, OTHER DEVICE INFECTIONS W O.R. PROCEDURE                    </v>
          </cell>
          <cell r="D122">
            <v>0</v>
          </cell>
          <cell r="E122" t="str">
            <v>.</v>
          </cell>
          <cell r="F122">
            <v>0</v>
          </cell>
          <cell r="G122" t="str">
            <v>.</v>
          </cell>
          <cell r="H122">
            <v>10</v>
          </cell>
          <cell r="I122">
            <v>43013.7</v>
          </cell>
          <cell r="J122">
            <v>1</v>
          </cell>
          <cell r="K122">
            <v>73246.7</v>
          </cell>
          <cell r="L122">
            <v>1</v>
          </cell>
          <cell r="M122">
            <v>234853.9</v>
          </cell>
          <cell r="N122">
            <v>12</v>
          </cell>
          <cell r="O122">
            <v>48455.9</v>
          </cell>
        </row>
        <row r="123">
          <cell r="A123">
            <v>12.001</v>
          </cell>
          <cell r="C123" t="str">
            <v>MALE REPRODUCTIVE SYSTEM DIAGNOSES EXCEPT MALIGNANCY                              </v>
          </cell>
          <cell r="D123">
            <v>0</v>
          </cell>
          <cell r="E123" t="str">
            <v>.</v>
          </cell>
          <cell r="F123">
            <v>2</v>
          </cell>
          <cell r="G123">
            <v>40999.5</v>
          </cell>
          <cell r="H123">
            <v>3</v>
          </cell>
          <cell r="I123">
            <v>15205.2</v>
          </cell>
          <cell r="J123">
            <v>5</v>
          </cell>
          <cell r="K123">
            <v>23756.9</v>
          </cell>
          <cell r="L123">
            <v>2</v>
          </cell>
          <cell r="M123">
            <v>19814.2</v>
          </cell>
          <cell r="N123">
            <v>12</v>
          </cell>
          <cell r="O123">
            <v>21971.2</v>
          </cell>
        </row>
        <row r="124">
          <cell r="A124">
            <v>12.001</v>
          </cell>
          <cell r="C124" t="str">
            <v>OTHER DISORDERS OF THE LIVER                                                      </v>
          </cell>
          <cell r="D124">
            <v>0</v>
          </cell>
          <cell r="E124" t="str">
            <v>.</v>
          </cell>
          <cell r="F124">
            <v>0</v>
          </cell>
          <cell r="G124" t="str">
            <v>.</v>
          </cell>
          <cell r="H124">
            <v>3</v>
          </cell>
          <cell r="I124">
            <v>6520.6</v>
          </cell>
          <cell r="J124">
            <v>9</v>
          </cell>
          <cell r="K124">
            <v>23755.8</v>
          </cell>
          <cell r="L124">
            <v>0</v>
          </cell>
          <cell r="M124" t="str">
            <v>.</v>
          </cell>
          <cell r="N124">
            <v>12</v>
          </cell>
          <cell r="O124">
            <v>19945.55</v>
          </cell>
        </row>
        <row r="125">
          <cell r="A125">
            <v>12.001</v>
          </cell>
          <cell r="C125" t="str">
            <v>ALCOHOLIC LIVER DISEASE                                                           </v>
          </cell>
          <cell r="D125">
            <v>0</v>
          </cell>
          <cell r="E125" t="str">
            <v>.</v>
          </cell>
          <cell r="F125">
            <v>0</v>
          </cell>
          <cell r="G125" t="str">
            <v>.</v>
          </cell>
          <cell r="H125">
            <v>6</v>
          </cell>
          <cell r="I125">
            <v>24382.3</v>
          </cell>
          <cell r="J125">
            <v>5</v>
          </cell>
          <cell r="K125">
            <v>23504.4</v>
          </cell>
          <cell r="L125">
            <v>1</v>
          </cell>
          <cell r="M125">
            <v>113251.5</v>
          </cell>
          <cell r="N125">
            <v>12</v>
          </cell>
          <cell r="O125">
            <v>24382.3</v>
          </cell>
        </row>
        <row r="126">
          <cell r="A126">
            <v>12.001</v>
          </cell>
          <cell r="C126" t="str">
            <v>MAJOR STOMACH, ESOPHAGEAL &amp; DUODENAL PROCEDURES                                   </v>
          </cell>
          <cell r="D126">
            <v>0</v>
          </cell>
          <cell r="E126" t="str">
            <v>.</v>
          </cell>
          <cell r="F126">
            <v>4</v>
          </cell>
          <cell r="G126">
            <v>33678.15</v>
          </cell>
          <cell r="H126">
            <v>4</v>
          </cell>
          <cell r="I126">
            <v>62546.75</v>
          </cell>
          <cell r="J126">
            <v>1</v>
          </cell>
          <cell r="K126">
            <v>62434.6</v>
          </cell>
          <cell r="L126">
            <v>3</v>
          </cell>
          <cell r="M126">
            <v>66541.6</v>
          </cell>
          <cell r="N126">
            <v>12</v>
          </cell>
          <cell r="O126">
            <v>57992.85</v>
          </cell>
        </row>
        <row r="127">
          <cell r="A127">
            <v>12</v>
          </cell>
          <cell r="C127" t="str">
            <v>ACUTE &amp; SUBACUTE ENDOCARDITIS                                                     </v>
          </cell>
          <cell r="D127">
            <v>0</v>
          </cell>
          <cell r="E127" t="str">
            <v>.</v>
          </cell>
          <cell r="F127">
            <v>0</v>
          </cell>
          <cell r="G127" t="str">
            <v>.</v>
          </cell>
          <cell r="H127">
            <v>2</v>
          </cell>
          <cell r="I127">
            <v>31189.4</v>
          </cell>
          <cell r="J127">
            <v>7</v>
          </cell>
          <cell r="K127">
            <v>42807.1</v>
          </cell>
          <cell r="L127">
            <v>3</v>
          </cell>
          <cell r="M127">
            <v>66137.7</v>
          </cell>
          <cell r="N127">
            <v>12</v>
          </cell>
          <cell r="O127">
            <v>46367.05</v>
          </cell>
        </row>
        <row r="128">
          <cell r="A128">
            <v>11.001</v>
          </cell>
          <cell r="C128" t="str">
            <v>FEMALE REPRODUCTIVE SYSTEM RECONSTRUCTIVE PROCEDURES                              </v>
          </cell>
          <cell r="D128">
            <v>0</v>
          </cell>
          <cell r="E128" t="str">
            <v>.</v>
          </cell>
          <cell r="F128">
            <v>2</v>
          </cell>
          <cell r="G128">
            <v>14090.6</v>
          </cell>
          <cell r="H128">
            <v>9</v>
          </cell>
          <cell r="I128">
            <v>29539.8</v>
          </cell>
          <cell r="J128">
            <v>0</v>
          </cell>
          <cell r="K128" t="str">
            <v>.</v>
          </cell>
          <cell r="L128">
            <v>0</v>
          </cell>
          <cell r="M128" t="str">
            <v>.</v>
          </cell>
          <cell r="N128">
            <v>11</v>
          </cell>
          <cell r="O128">
            <v>28982.8</v>
          </cell>
        </row>
        <row r="129">
          <cell r="A129">
            <v>11.001</v>
          </cell>
          <cell r="C129" t="str">
            <v>MALFUNCTION, REACTION, COMPLIC OF ORTHOPEDIC DEVICE OR PROCEDURE                  </v>
          </cell>
          <cell r="D129">
            <v>0</v>
          </cell>
          <cell r="E129" t="str">
            <v>.</v>
          </cell>
          <cell r="F129">
            <v>3</v>
          </cell>
          <cell r="G129">
            <v>9804.5</v>
          </cell>
          <cell r="H129">
            <v>5</v>
          </cell>
          <cell r="I129">
            <v>9758.3</v>
          </cell>
          <cell r="J129">
            <v>1</v>
          </cell>
          <cell r="K129">
            <v>43236.7</v>
          </cell>
          <cell r="L129">
            <v>2</v>
          </cell>
          <cell r="M129">
            <v>59213.55</v>
          </cell>
          <cell r="N129">
            <v>11</v>
          </cell>
          <cell r="O129">
            <v>13244.1</v>
          </cell>
        </row>
        <row r="130">
          <cell r="A130">
            <v>11.001</v>
          </cell>
          <cell r="C130" t="str">
            <v>CONNECTIVE TISSUE DISORDERS                                                       </v>
          </cell>
          <cell r="D130">
            <v>0</v>
          </cell>
          <cell r="E130" t="str">
            <v>.</v>
          </cell>
          <cell r="F130">
            <v>1</v>
          </cell>
          <cell r="G130">
            <v>10665.2</v>
          </cell>
          <cell r="H130">
            <v>4</v>
          </cell>
          <cell r="I130">
            <v>49945.5</v>
          </cell>
          <cell r="J130">
            <v>5</v>
          </cell>
          <cell r="K130">
            <v>19189.8</v>
          </cell>
          <cell r="L130">
            <v>1</v>
          </cell>
          <cell r="M130">
            <v>25711.8</v>
          </cell>
          <cell r="N130">
            <v>11</v>
          </cell>
          <cell r="O130">
            <v>25452.5</v>
          </cell>
        </row>
        <row r="131">
          <cell r="A131">
            <v>11.001</v>
          </cell>
          <cell r="C131" t="str">
            <v>OTHER ESOPHAGEAL DISORDERS                                                        </v>
          </cell>
          <cell r="D131">
            <v>0</v>
          </cell>
          <cell r="E131" t="str">
            <v>.</v>
          </cell>
          <cell r="F131">
            <v>3</v>
          </cell>
          <cell r="G131">
            <v>9890.6</v>
          </cell>
          <cell r="H131">
            <v>7</v>
          </cell>
          <cell r="I131">
            <v>17438.9</v>
          </cell>
          <cell r="J131">
            <v>1</v>
          </cell>
          <cell r="K131">
            <v>33970.7</v>
          </cell>
          <cell r="L131">
            <v>0</v>
          </cell>
          <cell r="M131" t="str">
            <v>.</v>
          </cell>
          <cell r="N131">
            <v>11</v>
          </cell>
          <cell r="O131">
            <v>17438.9</v>
          </cell>
        </row>
        <row r="132">
          <cell r="A132">
            <v>11.001</v>
          </cell>
          <cell r="C132" t="str">
            <v>OTHER DIGESTIVE SYSTEM &amp; ABDOMINAL PROCEDURES                                     </v>
          </cell>
          <cell r="D132">
            <v>0</v>
          </cell>
          <cell r="E132" t="str">
            <v>.</v>
          </cell>
          <cell r="F132">
            <v>3</v>
          </cell>
          <cell r="G132">
            <v>21238.6</v>
          </cell>
          <cell r="H132">
            <v>2</v>
          </cell>
          <cell r="I132">
            <v>59997.75</v>
          </cell>
          <cell r="J132">
            <v>3</v>
          </cell>
          <cell r="K132">
            <v>54791.9</v>
          </cell>
          <cell r="L132">
            <v>3</v>
          </cell>
          <cell r="M132">
            <v>66027.4</v>
          </cell>
          <cell r="N132">
            <v>11</v>
          </cell>
          <cell r="O132">
            <v>50213.4</v>
          </cell>
        </row>
        <row r="133">
          <cell r="A133">
            <v>11.001</v>
          </cell>
          <cell r="C133" t="str">
            <v>OTHER STOMACH, ESOPHAGEAL &amp; DUODENAL PROCEDURES                                   </v>
          </cell>
          <cell r="D133">
            <v>0</v>
          </cell>
          <cell r="E133" t="str">
            <v>.</v>
          </cell>
          <cell r="F133">
            <v>4</v>
          </cell>
          <cell r="G133">
            <v>22177.55</v>
          </cell>
          <cell r="H133">
            <v>5</v>
          </cell>
          <cell r="I133">
            <v>33362.2</v>
          </cell>
          <cell r="J133">
            <v>1</v>
          </cell>
          <cell r="K133">
            <v>36994.4</v>
          </cell>
          <cell r="L133">
            <v>1</v>
          </cell>
          <cell r="M133">
            <v>123589.2</v>
          </cell>
          <cell r="N133">
            <v>11</v>
          </cell>
          <cell r="O133">
            <v>24883.8</v>
          </cell>
        </row>
        <row r="134">
          <cell r="A134">
            <v>11.001</v>
          </cell>
          <cell r="C134" t="str">
            <v>MALFUNCTION,REACTION,COMPLICATION OF CARDIAC/VASC DEVICE OR PROCEDURE             </v>
          </cell>
          <cell r="D134">
            <v>0</v>
          </cell>
          <cell r="E134" t="str">
            <v>.</v>
          </cell>
          <cell r="F134">
            <v>1</v>
          </cell>
          <cell r="G134">
            <v>22774.5</v>
          </cell>
          <cell r="H134">
            <v>7</v>
          </cell>
          <cell r="I134">
            <v>22707.9</v>
          </cell>
          <cell r="J134">
            <v>2</v>
          </cell>
          <cell r="K134">
            <v>46174.35</v>
          </cell>
          <cell r="L134">
            <v>1</v>
          </cell>
          <cell r="M134">
            <v>57518.9</v>
          </cell>
          <cell r="N134">
            <v>11</v>
          </cell>
          <cell r="O134">
            <v>26469.5</v>
          </cell>
        </row>
        <row r="135">
          <cell r="A135">
            <v>11.001</v>
          </cell>
          <cell r="C135" t="str">
            <v>INTERSTITIAL LUNG DISEASE                                                         </v>
          </cell>
          <cell r="D135">
            <v>0</v>
          </cell>
          <cell r="E135" t="str">
            <v>.</v>
          </cell>
          <cell r="F135">
            <v>0</v>
          </cell>
          <cell r="G135" t="str">
            <v>.</v>
          </cell>
          <cell r="H135">
            <v>2</v>
          </cell>
          <cell r="I135">
            <v>15896.85</v>
          </cell>
          <cell r="J135">
            <v>7</v>
          </cell>
          <cell r="K135">
            <v>31388.5</v>
          </cell>
          <cell r="L135">
            <v>2</v>
          </cell>
          <cell r="M135">
            <v>40115.35</v>
          </cell>
          <cell r="N135">
            <v>11</v>
          </cell>
          <cell r="O135">
            <v>31342.9</v>
          </cell>
        </row>
        <row r="136">
          <cell r="A136">
            <v>11</v>
          </cell>
          <cell r="C136" t="str">
            <v>VERTIGO &amp; OTHER LABYRINTH DISORDERS                                               </v>
          </cell>
          <cell r="D136">
            <v>0</v>
          </cell>
          <cell r="E136" t="str">
            <v>.</v>
          </cell>
          <cell r="F136">
            <v>2</v>
          </cell>
          <cell r="G136">
            <v>10942.65</v>
          </cell>
          <cell r="H136">
            <v>9</v>
          </cell>
          <cell r="I136">
            <v>17102.7</v>
          </cell>
          <cell r="J136">
            <v>0</v>
          </cell>
          <cell r="K136" t="str">
            <v>.</v>
          </cell>
          <cell r="L136">
            <v>0</v>
          </cell>
          <cell r="M136" t="str">
            <v>.</v>
          </cell>
          <cell r="N136">
            <v>11</v>
          </cell>
          <cell r="O136">
            <v>17102.7</v>
          </cell>
        </row>
        <row r="137">
          <cell r="A137">
            <v>10.001</v>
          </cell>
          <cell r="C137" t="str">
            <v>LYMPHOMA, MYELOMA &amp; NON-ACUTE LEUKEMIA                                            </v>
          </cell>
          <cell r="D137">
            <v>0</v>
          </cell>
          <cell r="E137" t="str">
            <v>.</v>
          </cell>
          <cell r="F137">
            <v>1</v>
          </cell>
          <cell r="G137">
            <v>42272.6</v>
          </cell>
          <cell r="H137">
            <v>2</v>
          </cell>
          <cell r="I137">
            <v>22717.1</v>
          </cell>
          <cell r="J137">
            <v>5</v>
          </cell>
          <cell r="K137">
            <v>47334.2</v>
          </cell>
          <cell r="L137">
            <v>2</v>
          </cell>
          <cell r="M137">
            <v>101468.4</v>
          </cell>
          <cell r="N137">
            <v>10</v>
          </cell>
          <cell r="O137">
            <v>44803.4</v>
          </cell>
        </row>
        <row r="138">
          <cell r="A138">
            <v>10.001</v>
          </cell>
          <cell r="C138" t="str">
            <v>COAGULATION &amp; PLATELET DISORDERS                                                  </v>
          </cell>
          <cell r="D138">
            <v>0</v>
          </cell>
          <cell r="E138" t="str">
            <v>.</v>
          </cell>
          <cell r="F138">
            <v>3</v>
          </cell>
          <cell r="G138">
            <v>11424.6</v>
          </cell>
          <cell r="H138">
            <v>7</v>
          </cell>
          <cell r="I138">
            <v>17635.3</v>
          </cell>
          <cell r="J138">
            <v>0</v>
          </cell>
          <cell r="K138" t="str">
            <v>.</v>
          </cell>
          <cell r="L138">
            <v>0</v>
          </cell>
          <cell r="M138" t="str">
            <v>.</v>
          </cell>
          <cell r="N138">
            <v>10</v>
          </cell>
          <cell r="O138">
            <v>16760.4</v>
          </cell>
        </row>
        <row r="139">
          <cell r="A139">
            <v>10.001</v>
          </cell>
          <cell r="C139" t="str">
            <v>POSTPARTUM &amp; POST ABORTION DIAGNOSES W/O PROCEDURE                                </v>
          </cell>
          <cell r="D139">
            <v>0</v>
          </cell>
          <cell r="E139" t="str">
            <v>.</v>
          </cell>
          <cell r="F139">
            <v>5</v>
          </cell>
          <cell r="G139">
            <v>2157.7</v>
          </cell>
          <cell r="H139">
            <v>4</v>
          </cell>
          <cell r="I139">
            <v>5364.6</v>
          </cell>
          <cell r="J139">
            <v>1</v>
          </cell>
          <cell r="K139">
            <v>10294.7</v>
          </cell>
          <cell r="L139">
            <v>0</v>
          </cell>
          <cell r="M139" t="str">
            <v>.</v>
          </cell>
          <cell r="N139">
            <v>10</v>
          </cell>
          <cell r="O139">
            <v>2722.4</v>
          </cell>
        </row>
        <row r="140">
          <cell r="A140">
            <v>10</v>
          </cell>
          <cell r="C140" t="str">
            <v>OTHER EAR, NOSE, MOUTH,THROAT &amp; CRANIAL/FACIAL DIAGNOSES                          </v>
          </cell>
          <cell r="D140">
            <v>0</v>
          </cell>
          <cell r="E140" t="str">
            <v>.</v>
          </cell>
          <cell r="F140">
            <v>3</v>
          </cell>
          <cell r="G140">
            <v>13360.5</v>
          </cell>
          <cell r="H140">
            <v>2</v>
          </cell>
          <cell r="I140">
            <v>11549.55</v>
          </cell>
          <cell r="J140">
            <v>3</v>
          </cell>
          <cell r="K140">
            <v>9602.8</v>
          </cell>
          <cell r="L140">
            <v>2</v>
          </cell>
          <cell r="M140">
            <v>27048.4</v>
          </cell>
          <cell r="N140">
            <v>10</v>
          </cell>
          <cell r="O140">
            <v>12501.5</v>
          </cell>
        </row>
        <row r="141">
          <cell r="A141">
            <v>9.001</v>
          </cell>
          <cell r="C141" t="str">
            <v>URETHRAL &amp; TRANSURETHRAL PROCEDURES                                               </v>
          </cell>
          <cell r="D141">
            <v>0</v>
          </cell>
          <cell r="E141" t="str">
            <v>.</v>
          </cell>
          <cell r="F141">
            <v>3</v>
          </cell>
          <cell r="G141">
            <v>19884.8</v>
          </cell>
          <cell r="H141">
            <v>4</v>
          </cell>
          <cell r="I141">
            <v>32482.7</v>
          </cell>
          <cell r="J141">
            <v>2</v>
          </cell>
          <cell r="K141">
            <v>48111.8</v>
          </cell>
          <cell r="L141">
            <v>0</v>
          </cell>
          <cell r="M141" t="str">
            <v>.</v>
          </cell>
          <cell r="N141">
            <v>9</v>
          </cell>
          <cell r="O141">
            <v>25856.3</v>
          </cell>
        </row>
        <row r="142">
          <cell r="A142">
            <v>9.001</v>
          </cell>
          <cell r="C142" t="str">
            <v>FRACTURE OF FEMUR                                                                 </v>
          </cell>
          <cell r="D142">
            <v>0</v>
          </cell>
          <cell r="E142" t="str">
            <v>.</v>
          </cell>
          <cell r="F142">
            <v>4</v>
          </cell>
          <cell r="G142">
            <v>6744.45</v>
          </cell>
          <cell r="H142">
            <v>2</v>
          </cell>
          <cell r="I142">
            <v>19838</v>
          </cell>
          <cell r="J142">
            <v>3</v>
          </cell>
          <cell r="K142">
            <v>14923.7</v>
          </cell>
          <cell r="L142">
            <v>0</v>
          </cell>
          <cell r="M142" t="str">
            <v>.</v>
          </cell>
          <cell r="N142">
            <v>9</v>
          </cell>
          <cell r="O142">
            <v>11701.6</v>
          </cell>
        </row>
        <row r="143">
          <cell r="A143">
            <v>9.001</v>
          </cell>
          <cell r="C143" t="str">
            <v>CARDIAC VALVE PROCEDURES W CARDIAC CATHETERIZATION                                </v>
          </cell>
          <cell r="D143">
            <v>0</v>
          </cell>
          <cell r="E143" t="str">
            <v>.</v>
          </cell>
          <cell r="F143">
            <v>0</v>
          </cell>
          <cell r="G143" t="str">
            <v>.</v>
          </cell>
          <cell r="H143">
            <v>2</v>
          </cell>
          <cell r="I143">
            <v>160665.7</v>
          </cell>
          <cell r="J143">
            <v>7</v>
          </cell>
          <cell r="K143">
            <v>128222.6</v>
          </cell>
          <cell r="L143">
            <v>0</v>
          </cell>
          <cell r="M143" t="str">
            <v>.</v>
          </cell>
          <cell r="N143">
            <v>9</v>
          </cell>
          <cell r="O143">
            <v>132799.6</v>
          </cell>
        </row>
        <row r="144">
          <cell r="A144">
            <v>9</v>
          </cell>
          <cell r="C144" t="str">
            <v>CONCUSSION, CLOSED SKULL FX NOS,UNCOMPLICATED INTRACRANIAL INJURY, COMA &lt; 1 HR OR </v>
          </cell>
          <cell r="D144">
            <v>0</v>
          </cell>
          <cell r="E144" t="str">
            <v>.</v>
          </cell>
          <cell r="F144">
            <v>7</v>
          </cell>
          <cell r="G144">
            <v>10938.8</v>
          </cell>
          <cell r="H144">
            <v>2</v>
          </cell>
          <cell r="I144">
            <v>23437.4</v>
          </cell>
          <cell r="J144">
            <v>0</v>
          </cell>
          <cell r="K144" t="str">
            <v>.</v>
          </cell>
          <cell r="L144">
            <v>0</v>
          </cell>
          <cell r="M144" t="str">
            <v>.</v>
          </cell>
          <cell r="N144">
            <v>9</v>
          </cell>
          <cell r="O144">
            <v>15845</v>
          </cell>
        </row>
        <row r="145">
          <cell r="A145">
            <v>8.001</v>
          </cell>
          <cell r="C145" t="str">
            <v>OTHER INFECTIOUS &amp; PARASITIC DISEASES                                             </v>
          </cell>
          <cell r="D145">
            <v>0</v>
          </cell>
          <cell r="E145" t="str">
            <v>.</v>
          </cell>
          <cell r="F145">
            <v>0</v>
          </cell>
          <cell r="G145" t="str">
            <v>.</v>
          </cell>
          <cell r="H145">
            <v>4</v>
          </cell>
          <cell r="I145">
            <v>13351.25</v>
          </cell>
          <cell r="J145">
            <v>2</v>
          </cell>
          <cell r="K145">
            <v>18820.65</v>
          </cell>
          <cell r="L145">
            <v>2</v>
          </cell>
          <cell r="M145">
            <v>23964.75</v>
          </cell>
          <cell r="N145">
            <v>8</v>
          </cell>
          <cell r="O145">
            <v>16356.35</v>
          </cell>
        </row>
        <row r="146">
          <cell r="A146">
            <v>8.001</v>
          </cell>
          <cell r="C146" t="str">
            <v>SICKLE CELL ANEMIA CRISIS                                                         </v>
          </cell>
          <cell r="D146">
            <v>0</v>
          </cell>
          <cell r="E146" t="str">
            <v>.</v>
          </cell>
          <cell r="F146">
            <v>4</v>
          </cell>
          <cell r="G146">
            <v>15198.15</v>
          </cell>
          <cell r="H146">
            <v>3</v>
          </cell>
          <cell r="I146">
            <v>23957.7</v>
          </cell>
          <cell r="J146">
            <v>1</v>
          </cell>
          <cell r="K146">
            <v>13027.7</v>
          </cell>
          <cell r="L146">
            <v>0</v>
          </cell>
          <cell r="M146" t="str">
            <v>.</v>
          </cell>
          <cell r="N146">
            <v>8</v>
          </cell>
          <cell r="O146">
            <v>19090.7</v>
          </cell>
        </row>
        <row r="147">
          <cell r="A147">
            <v>8.001</v>
          </cell>
          <cell r="C147" t="str">
            <v>FEMALE REPRODUCTIVE SYSTEM MALIGNANCY                                             </v>
          </cell>
          <cell r="D147">
            <v>0</v>
          </cell>
          <cell r="E147" t="str">
            <v>.</v>
          </cell>
          <cell r="F147">
            <v>1</v>
          </cell>
          <cell r="G147">
            <v>33985.9</v>
          </cell>
          <cell r="H147">
            <v>0</v>
          </cell>
          <cell r="I147" t="str">
            <v>.</v>
          </cell>
          <cell r="J147">
            <v>5</v>
          </cell>
          <cell r="K147">
            <v>32111.4</v>
          </cell>
          <cell r="L147">
            <v>2</v>
          </cell>
          <cell r="M147">
            <v>410245.25</v>
          </cell>
          <cell r="N147">
            <v>8</v>
          </cell>
          <cell r="O147">
            <v>41360.55</v>
          </cell>
        </row>
        <row r="148">
          <cell r="A148">
            <v>8.001</v>
          </cell>
          <cell r="C148" t="str">
            <v>URINARY STONES &amp; ACQUIRED UPPER URINARY TRACT OBSTRUCTION                         </v>
          </cell>
          <cell r="D148">
            <v>0</v>
          </cell>
          <cell r="E148" t="str">
            <v>.</v>
          </cell>
          <cell r="F148">
            <v>1</v>
          </cell>
          <cell r="G148">
            <v>22276.7</v>
          </cell>
          <cell r="H148">
            <v>6</v>
          </cell>
          <cell r="I148">
            <v>23858.8</v>
          </cell>
          <cell r="J148">
            <v>1</v>
          </cell>
          <cell r="K148">
            <v>64291.4</v>
          </cell>
          <cell r="L148">
            <v>0</v>
          </cell>
          <cell r="M148" t="str">
            <v>.</v>
          </cell>
          <cell r="N148">
            <v>8</v>
          </cell>
          <cell r="O148">
            <v>23858.8</v>
          </cell>
        </row>
        <row r="149">
          <cell r="A149">
            <v>8.001</v>
          </cell>
          <cell r="C149" t="str">
            <v>OTHER MUSCULOSKELETAL SYSTEM &amp; CONNECTIVE TISSUE PROCEDURES                       </v>
          </cell>
          <cell r="D149">
            <v>0</v>
          </cell>
          <cell r="E149" t="str">
            <v>.</v>
          </cell>
          <cell r="F149">
            <v>2</v>
          </cell>
          <cell r="G149">
            <v>14807.2</v>
          </cell>
          <cell r="H149">
            <v>5</v>
          </cell>
          <cell r="I149">
            <v>41860.9</v>
          </cell>
          <cell r="J149">
            <v>0</v>
          </cell>
          <cell r="K149" t="str">
            <v>.</v>
          </cell>
          <cell r="L149">
            <v>1</v>
          </cell>
          <cell r="M149">
            <v>25152.7</v>
          </cell>
          <cell r="N149">
            <v>8</v>
          </cell>
          <cell r="O149">
            <v>29268.95</v>
          </cell>
        </row>
        <row r="150">
          <cell r="A150">
            <v>8.001</v>
          </cell>
          <cell r="C150" t="str">
            <v>INFECTIONS OF UPPER RESPIRATORY TRACT                                             </v>
          </cell>
          <cell r="D150">
            <v>0</v>
          </cell>
          <cell r="E150" t="str">
            <v>.</v>
          </cell>
          <cell r="F150">
            <v>3</v>
          </cell>
          <cell r="G150">
            <v>4442.4</v>
          </cell>
          <cell r="H150">
            <v>3</v>
          </cell>
          <cell r="I150">
            <v>19009.8</v>
          </cell>
          <cell r="J150">
            <v>2</v>
          </cell>
          <cell r="K150">
            <v>18661.15</v>
          </cell>
          <cell r="L150">
            <v>0</v>
          </cell>
          <cell r="M150" t="str">
            <v>.</v>
          </cell>
          <cell r="N150">
            <v>8</v>
          </cell>
          <cell r="O150">
            <v>11829.1</v>
          </cell>
        </row>
        <row r="151">
          <cell r="A151">
            <v>8.001</v>
          </cell>
          <cell r="C151" t="str">
            <v>MIGRAINE &amp; OTHER HEADACHES                                                        </v>
          </cell>
          <cell r="D151">
            <v>0</v>
          </cell>
          <cell r="E151" t="str">
            <v>.</v>
          </cell>
          <cell r="F151">
            <v>3</v>
          </cell>
          <cell r="G151">
            <v>14675.2</v>
          </cell>
          <cell r="H151">
            <v>5</v>
          </cell>
          <cell r="I151">
            <v>20903.8</v>
          </cell>
          <cell r="J151">
            <v>0</v>
          </cell>
          <cell r="K151" t="str">
            <v>.</v>
          </cell>
          <cell r="L151">
            <v>0</v>
          </cell>
          <cell r="M151" t="str">
            <v>.</v>
          </cell>
          <cell r="N151">
            <v>8</v>
          </cell>
          <cell r="O151">
            <v>19831.1</v>
          </cell>
        </row>
        <row r="152">
          <cell r="A152">
            <v>8.001</v>
          </cell>
          <cell r="C152" t="str">
            <v>INTRACRANIAL HEMORRHAGE                                                           </v>
          </cell>
          <cell r="D152">
            <v>0</v>
          </cell>
          <cell r="E152" t="str">
            <v>.</v>
          </cell>
          <cell r="F152">
            <v>0</v>
          </cell>
          <cell r="G152" t="str">
            <v>.</v>
          </cell>
          <cell r="H152">
            <v>1</v>
          </cell>
          <cell r="I152">
            <v>9336.9</v>
          </cell>
          <cell r="J152">
            <v>6</v>
          </cell>
          <cell r="K152">
            <v>18663.55</v>
          </cell>
          <cell r="L152">
            <v>1</v>
          </cell>
          <cell r="M152">
            <v>6253.2</v>
          </cell>
          <cell r="N152">
            <v>8</v>
          </cell>
          <cell r="O152">
            <v>15394.35</v>
          </cell>
        </row>
        <row r="153">
          <cell r="A153">
            <v>8.001</v>
          </cell>
          <cell r="C153" t="str">
            <v>DEGENERATIVE NERVOUS SYSTEM DISORDERS EXC MULT SCLEROSIS                          </v>
          </cell>
          <cell r="D153">
            <v>0</v>
          </cell>
          <cell r="E153" t="str">
            <v>.</v>
          </cell>
          <cell r="F153">
            <v>1</v>
          </cell>
          <cell r="G153">
            <v>25347.8</v>
          </cell>
          <cell r="H153">
            <v>5</v>
          </cell>
          <cell r="I153">
            <v>19815.1</v>
          </cell>
          <cell r="J153">
            <v>2</v>
          </cell>
          <cell r="K153">
            <v>56979.35</v>
          </cell>
          <cell r="L153">
            <v>0</v>
          </cell>
          <cell r="M153" t="str">
            <v>.</v>
          </cell>
          <cell r="N153">
            <v>8</v>
          </cell>
          <cell r="O153">
            <v>22772.9</v>
          </cell>
        </row>
        <row r="154">
          <cell r="A154">
            <v>8</v>
          </cell>
          <cell r="C154" t="str">
            <v>NERVOUS SYSTEM MALIGNANCY                                                         </v>
          </cell>
          <cell r="D154">
            <v>0</v>
          </cell>
          <cell r="E154" t="str">
            <v>.</v>
          </cell>
          <cell r="F154">
            <v>2</v>
          </cell>
          <cell r="G154">
            <v>8417.95</v>
          </cell>
          <cell r="H154">
            <v>2</v>
          </cell>
          <cell r="I154">
            <v>13443.4</v>
          </cell>
          <cell r="J154">
            <v>4</v>
          </cell>
          <cell r="K154">
            <v>28084.25</v>
          </cell>
          <cell r="L154">
            <v>0</v>
          </cell>
          <cell r="M154" t="str">
            <v>.</v>
          </cell>
          <cell r="N154">
            <v>8</v>
          </cell>
          <cell r="O154">
            <v>17590.3</v>
          </cell>
        </row>
        <row r="155">
          <cell r="A155">
            <v>7.001</v>
          </cell>
          <cell r="C155" t="str">
            <v>EXTENSIVE PROCEDURE UNRELATED TO PRINCIPAL DIAGNOSIS                              </v>
          </cell>
          <cell r="D155">
            <v>0</v>
          </cell>
          <cell r="E155" t="str">
            <v>.</v>
          </cell>
          <cell r="F155">
            <v>0</v>
          </cell>
          <cell r="G155" t="str">
            <v>.</v>
          </cell>
          <cell r="H155">
            <v>2</v>
          </cell>
          <cell r="I155">
            <v>63423.1</v>
          </cell>
          <cell r="J155">
            <v>2</v>
          </cell>
          <cell r="K155">
            <v>134416.35</v>
          </cell>
          <cell r="L155">
            <v>3</v>
          </cell>
          <cell r="M155">
            <v>62235</v>
          </cell>
          <cell r="N155">
            <v>7</v>
          </cell>
          <cell r="O155">
            <v>88059.5</v>
          </cell>
        </row>
        <row r="156">
          <cell r="A156">
            <v>7.001</v>
          </cell>
          <cell r="C156" t="str">
            <v>ALLERGIC REACTIONS                                                                </v>
          </cell>
          <cell r="D156">
            <v>0</v>
          </cell>
          <cell r="E156" t="str">
            <v>.</v>
          </cell>
          <cell r="F156">
            <v>1</v>
          </cell>
          <cell r="G156">
            <v>10619.6</v>
          </cell>
          <cell r="H156">
            <v>5</v>
          </cell>
          <cell r="I156">
            <v>13757.7</v>
          </cell>
          <cell r="J156">
            <v>1</v>
          </cell>
          <cell r="K156">
            <v>45565.7</v>
          </cell>
          <cell r="L156">
            <v>0</v>
          </cell>
          <cell r="M156" t="str">
            <v>.</v>
          </cell>
          <cell r="N156">
            <v>7</v>
          </cell>
          <cell r="O156">
            <v>13757.7</v>
          </cell>
        </row>
        <row r="157">
          <cell r="A157">
            <v>7.001</v>
          </cell>
          <cell r="C157" t="str">
            <v>MAJOR MALE PELVIC PROCEDURES                                                      </v>
          </cell>
          <cell r="D157">
            <v>0</v>
          </cell>
          <cell r="E157" t="str">
            <v>.</v>
          </cell>
          <cell r="F157">
            <v>6</v>
          </cell>
          <cell r="G157">
            <v>28773.15</v>
          </cell>
          <cell r="H157">
            <v>0</v>
          </cell>
          <cell r="I157" t="str">
            <v>.</v>
          </cell>
          <cell r="J157">
            <v>1</v>
          </cell>
          <cell r="K157">
            <v>31089.9</v>
          </cell>
          <cell r="L157">
            <v>0</v>
          </cell>
          <cell r="M157" t="str">
            <v>.</v>
          </cell>
          <cell r="N157">
            <v>7</v>
          </cell>
          <cell r="O157">
            <v>30946.9</v>
          </cell>
        </row>
        <row r="158">
          <cell r="A158">
            <v>7.001</v>
          </cell>
          <cell r="C158" t="str">
            <v>KIDNEY &amp; URINARY TRACT PROCEDURES FOR NONMALIGNANCY                               </v>
          </cell>
          <cell r="D158">
            <v>0</v>
          </cell>
          <cell r="E158" t="str">
            <v>.</v>
          </cell>
          <cell r="F158">
            <v>3</v>
          </cell>
          <cell r="G158">
            <v>27733</v>
          </cell>
          <cell r="H158">
            <v>3</v>
          </cell>
          <cell r="I158">
            <v>30114.2</v>
          </cell>
          <cell r="J158">
            <v>1</v>
          </cell>
          <cell r="K158">
            <v>49305.6</v>
          </cell>
          <cell r="L158">
            <v>0</v>
          </cell>
          <cell r="M158" t="str">
            <v>.</v>
          </cell>
          <cell r="N158">
            <v>7</v>
          </cell>
          <cell r="O158">
            <v>28991.8</v>
          </cell>
        </row>
        <row r="159">
          <cell r="A159">
            <v>7.001</v>
          </cell>
          <cell r="C159" t="str">
            <v>SKIN ULCERS                                                                       </v>
          </cell>
          <cell r="D159">
            <v>0</v>
          </cell>
          <cell r="E159" t="str">
            <v>.</v>
          </cell>
          <cell r="F159">
            <v>1</v>
          </cell>
          <cell r="G159">
            <v>16889.3</v>
          </cell>
          <cell r="H159">
            <v>0</v>
          </cell>
          <cell r="I159" t="str">
            <v>.</v>
          </cell>
          <cell r="J159">
            <v>6</v>
          </cell>
          <cell r="K159">
            <v>18455</v>
          </cell>
          <cell r="L159">
            <v>0</v>
          </cell>
          <cell r="M159" t="str">
            <v>.</v>
          </cell>
          <cell r="N159">
            <v>7</v>
          </cell>
          <cell r="O159">
            <v>16889.3</v>
          </cell>
        </row>
        <row r="160">
          <cell r="A160">
            <v>7.001</v>
          </cell>
          <cell r="C160" t="str">
            <v>MUSCULOSKELETAL MALIGNANCY &amp; PATHOL FRACTURE D/T MUSCSKEL MALIG                   </v>
          </cell>
          <cell r="D160">
            <v>0</v>
          </cell>
          <cell r="E160" t="str">
            <v>.</v>
          </cell>
          <cell r="F160">
            <v>0</v>
          </cell>
          <cell r="G160" t="str">
            <v>.</v>
          </cell>
          <cell r="H160">
            <v>3</v>
          </cell>
          <cell r="I160">
            <v>12437.3</v>
          </cell>
          <cell r="J160">
            <v>3</v>
          </cell>
          <cell r="K160">
            <v>53388.6</v>
          </cell>
          <cell r="L160">
            <v>1</v>
          </cell>
          <cell r="M160">
            <v>32127.8</v>
          </cell>
          <cell r="N160">
            <v>7</v>
          </cell>
          <cell r="O160">
            <v>37027.4</v>
          </cell>
        </row>
        <row r="161">
          <cell r="A161">
            <v>7</v>
          </cell>
          <cell r="C161" t="str">
            <v>GASTROINTESTINAL VASCULAR INSUFFICIENCY                                           </v>
          </cell>
          <cell r="D161">
            <v>0</v>
          </cell>
          <cell r="E161" t="str">
            <v>.</v>
          </cell>
          <cell r="F161">
            <v>5</v>
          </cell>
          <cell r="G161">
            <v>17376.4</v>
          </cell>
          <cell r="H161">
            <v>2</v>
          </cell>
          <cell r="I161">
            <v>16952.4</v>
          </cell>
          <cell r="J161">
            <v>0</v>
          </cell>
          <cell r="K161" t="str">
            <v>.</v>
          </cell>
          <cell r="L161">
            <v>0</v>
          </cell>
          <cell r="M161" t="str">
            <v>.</v>
          </cell>
          <cell r="N161">
            <v>7</v>
          </cell>
          <cell r="O161">
            <v>17376.4</v>
          </cell>
        </row>
        <row r="162">
          <cell r="A162">
            <v>6.001</v>
          </cell>
          <cell r="C162" t="str">
            <v>HIV W MAJOR HIV RELATED CONDITION                                                 </v>
          </cell>
          <cell r="D162">
            <v>0</v>
          </cell>
          <cell r="E162" t="str">
            <v>.</v>
          </cell>
          <cell r="F162">
            <v>0</v>
          </cell>
          <cell r="G162" t="str">
            <v>.</v>
          </cell>
          <cell r="H162">
            <v>0</v>
          </cell>
          <cell r="I162" t="str">
            <v>.</v>
          </cell>
          <cell r="J162">
            <v>5</v>
          </cell>
          <cell r="K162">
            <v>16527.6</v>
          </cell>
          <cell r="L162">
            <v>1</v>
          </cell>
          <cell r="M162">
            <v>29517.5</v>
          </cell>
          <cell r="N162">
            <v>6</v>
          </cell>
          <cell r="O162">
            <v>19905.35</v>
          </cell>
        </row>
        <row r="163">
          <cell r="A163">
            <v>6.001</v>
          </cell>
          <cell r="C163" t="str">
            <v>NEONATE BIRTHWT &gt;2499G W MAJOR ANOMALY                                            </v>
          </cell>
          <cell r="D163">
            <v>0</v>
          </cell>
          <cell r="E163" t="str">
            <v>.</v>
          </cell>
          <cell r="F163">
            <v>6</v>
          </cell>
          <cell r="G163">
            <v>5072.75</v>
          </cell>
          <cell r="H163">
            <v>0</v>
          </cell>
          <cell r="I163" t="str">
            <v>.</v>
          </cell>
          <cell r="J163">
            <v>0</v>
          </cell>
          <cell r="K163" t="str">
            <v>.</v>
          </cell>
          <cell r="L163">
            <v>0</v>
          </cell>
          <cell r="M163" t="str">
            <v>.</v>
          </cell>
          <cell r="N163">
            <v>6</v>
          </cell>
          <cell r="O163">
            <v>5072.75</v>
          </cell>
        </row>
        <row r="164">
          <cell r="A164">
            <v>6.001</v>
          </cell>
          <cell r="C164" t="str">
            <v>OTHER KIDNEY, URINARY TRACT &amp; RELATED PROCEDURES                                  </v>
          </cell>
          <cell r="D164">
            <v>0</v>
          </cell>
          <cell r="E164" t="str">
            <v>.</v>
          </cell>
          <cell r="F164">
            <v>1</v>
          </cell>
          <cell r="G164">
            <v>36127.7</v>
          </cell>
          <cell r="H164">
            <v>3</v>
          </cell>
          <cell r="I164">
            <v>30042.4</v>
          </cell>
          <cell r="J164">
            <v>2</v>
          </cell>
          <cell r="K164">
            <v>34280.25</v>
          </cell>
          <cell r="L164">
            <v>0</v>
          </cell>
          <cell r="M164" t="str">
            <v>.</v>
          </cell>
          <cell r="N164">
            <v>6</v>
          </cell>
          <cell r="O164">
            <v>33085.05</v>
          </cell>
        </row>
        <row r="165">
          <cell r="A165">
            <v>6.001</v>
          </cell>
          <cell r="C165" t="str">
            <v>MALNUTRITION, FAILURE TO THRIVE &amp; OTHER NUTRITIONAL DISORDERS                     </v>
          </cell>
          <cell r="D165">
            <v>0</v>
          </cell>
          <cell r="E165" t="str">
            <v>.</v>
          </cell>
          <cell r="F165">
            <v>0</v>
          </cell>
          <cell r="G165" t="str">
            <v>.</v>
          </cell>
          <cell r="H165">
            <v>3</v>
          </cell>
          <cell r="I165">
            <v>14036.4</v>
          </cell>
          <cell r="J165">
            <v>3</v>
          </cell>
          <cell r="K165">
            <v>25895.6</v>
          </cell>
          <cell r="L165">
            <v>0</v>
          </cell>
          <cell r="M165" t="str">
            <v>.</v>
          </cell>
          <cell r="N165">
            <v>6</v>
          </cell>
          <cell r="O165">
            <v>22279.3</v>
          </cell>
        </row>
        <row r="166">
          <cell r="A166">
            <v>6.001</v>
          </cell>
          <cell r="C166" t="str">
            <v>INGUINAL, FEMORAL &amp; UMBILICAL HERNIA PROCEDURES                                   </v>
          </cell>
          <cell r="D166">
            <v>0</v>
          </cell>
          <cell r="E166" t="str">
            <v>.</v>
          </cell>
          <cell r="F166">
            <v>1</v>
          </cell>
          <cell r="G166">
            <v>26043.6</v>
          </cell>
          <cell r="H166">
            <v>2</v>
          </cell>
          <cell r="I166">
            <v>27029.7</v>
          </cell>
          <cell r="J166">
            <v>3</v>
          </cell>
          <cell r="K166">
            <v>46701</v>
          </cell>
          <cell r="L166">
            <v>0</v>
          </cell>
          <cell r="M166" t="str">
            <v>.</v>
          </cell>
          <cell r="N166">
            <v>6</v>
          </cell>
          <cell r="O166">
            <v>40560.25</v>
          </cell>
        </row>
        <row r="167">
          <cell r="A167">
            <v>6.001</v>
          </cell>
          <cell r="C167" t="str">
            <v>PERITONEAL ADHESIOLYSIS                                                           </v>
          </cell>
          <cell r="D167">
            <v>0</v>
          </cell>
          <cell r="E167" t="str">
            <v>.</v>
          </cell>
          <cell r="F167">
            <v>2</v>
          </cell>
          <cell r="G167">
            <v>99184.1</v>
          </cell>
          <cell r="H167">
            <v>3</v>
          </cell>
          <cell r="I167">
            <v>72018.2</v>
          </cell>
          <cell r="J167">
            <v>0</v>
          </cell>
          <cell r="K167" t="str">
            <v>.</v>
          </cell>
          <cell r="L167">
            <v>1</v>
          </cell>
          <cell r="M167">
            <v>146358.4</v>
          </cell>
          <cell r="N167">
            <v>6</v>
          </cell>
          <cell r="O167">
            <v>76074</v>
          </cell>
        </row>
        <row r="168">
          <cell r="A168">
            <v>6.001</v>
          </cell>
          <cell r="C168" t="str">
            <v>CARDIAC ARREST                                                                    </v>
          </cell>
          <cell r="D168">
            <v>0</v>
          </cell>
          <cell r="E168" t="str">
            <v>.</v>
          </cell>
          <cell r="F168">
            <v>0</v>
          </cell>
          <cell r="G168" t="str">
            <v>.</v>
          </cell>
          <cell r="H168">
            <v>1</v>
          </cell>
          <cell r="I168">
            <v>7655.2</v>
          </cell>
          <cell r="J168">
            <v>2</v>
          </cell>
          <cell r="K168">
            <v>29412.2</v>
          </cell>
          <cell r="L168">
            <v>3</v>
          </cell>
          <cell r="M168">
            <v>67758.1</v>
          </cell>
          <cell r="N168">
            <v>6</v>
          </cell>
          <cell r="O168">
            <v>38587.5</v>
          </cell>
        </row>
        <row r="169">
          <cell r="A169">
            <v>6.001</v>
          </cell>
          <cell r="C169" t="str">
            <v>BRONCHIOLITIS &amp; RSV PNEUMONIA                                                     </v>
          </cell>
          <cell r="D169">
            <v>0</v>
          </cell>
          <cell r="E169" t="str">
            <v>.</v>
          </cell>
          <cell r="F169">
            <v>2</v>
          </cell>
          <cell r="G169">
            <v>9258.45</v>
          </cell>
          <cell r="H169">
            <v>4</v>
          </cell>
          <cell r="I169">
            <v>10327.2</v>
          </cell>
          <cell r="J169">
            <v>0</v>
          </cell>
          <cell r="K169" t="str">
            <v>.</v>
          </cell>
          <cell r="L169">
            <v>0</v>
          </cell>
          <cell r="M169" t="str">
            <v>.</v>
          </cell>
          <cell r="N169">
            <v>6</v>
          </cell>
          <cell r="O169">
            <v>10327.2</v>
          </cell>
        </row>
        <row r="170">
          <cell r="A170">
            <v>6</v>
          </cell>
          <cell r="C170" t="str">
            <v>MULTIPLE SCLEROSIS &amp; OTHER DEMYELINATING DISEASES                                 </v>
          </cell>
          <cell r="D170">
            <v>0</v>
          </cell>
          <cell r="E170" t="str">
            <v>.</v>
          </cell>
          <cell r="F170">
            <v>3</v>
          </cell>
          <cell r="G170">
            <v>10353.7</v>
          </cell>
          <cell r="H170">
            <v>2</v>
          </cell>
          <cell r="I170">
            <v>55520.2</v>
          </cell>
          <cell r="J170">
            <v>1</v>
          </cell>
          <cell r="K170">
            <v>23468.4</v>
          </cell>
          <cell r="L170">
            <v>0</v>
          </cell>
          <cell r="M170" t="str">
            <v>.</v>
          </cell>
          <cell r="N170">
            <v>6</v>
          </cell>
          <cell r="O170">
            <v>18320.9</v>
          </cell>
        </row>
        <row r="171">
          <cell r="A171">
            <v>5.001</v>
          </cell>
          <cell r="C171" t="str">
            <v>LYMPHATIC &amp; OTHER MALIGNANCIES &amp; NEOPLASMS OF UNCERTAIN BEHAVIOR                  </v>
          </cell>
          <cell r="D171">
            <v>0</v>
          </cell>
          <cell r="E171" t="str">
            <v>.</v>
          </cell>
          <cell r="F171">
            <v>1</v>
          </cell>
          <cell r="G171">
            <v>19252.3</v>
          </cell>
          <cell r="H171">
            <v>0</v>
          </cell>
          <cell r="I171" t="str">
            <v>.</v>
          </cell>
          <cell r="J171">
            <v>3</v>
          </cell>
          <cell r="K171">
            <v>19990.5</v>
          </cell>
          <cell r="L171">
            <v>1</v>
          </cell>
          <cell r="M171">
            <v>66688</v>
          </cell>
          <cell r="N171">
            <v>5</v>
          </cell>
          <cell r="O171">
            <v>19990.5</v>
          </cell>
        </row>
        <row r="172">
          <cell r="A172">
            <v>5.001</v>
          </cell>
          <cell r="C172" t="str">
            <v>THREATENED ABORTION                                                               </v>
          </cell>
          <cell r="D172">
            <v>0</v>
          </cell>
          <cell r="E172" t="str">
            <v>.</v>
          </cell>
          <cell r="F172">
            <v>4</v>
          </cell>
          <cell r="G172">
            <v>2589.65</v>
          </cell>
          <cell r="H172">
            <v>1</v>
          </cell>
          <cell r="I172">
            <v>36489.8</v>
          </cell>
          <cell r="J172">
            <v>0</v>
          </cell>
          <cell r="K172" t="str">
            <v>.</v>
          </cell>
          <cell r="L172">
            <v>0</v>
          </cell>
          <cell r="M172" t="str">
            <v>.</v>
          </cell>
          <cell r="N172">
            <v>5</v>
          </cell>
          <cell r="O172">
            <v>2609.6</v>
          </cell>
        </row>
        <row r="173">
          <cell r="A173">
            <v>5.001</v>
          </cell>
          <cell r="C173" t="str">
            <v>FEMALE REPRODUCTIVE SYSTEM INFECTIONS                                             </v>
          </cell>
          <cell r="D173">
            <v>0</v>
          </cell>
          <cell r="E173" t="str">
            <v>.</v>
          </cell>
          <cell r="F173">
            <v>3</v>
          </cell>
          <cell r="G173">
            <v>14921.9</v>
          </cell>
          <cell r="H173">
            <v>0</v>
          </cell>
          <cell r="I173" t="str">
            <v>.</v>
          </cell>
          <cell r="J173">
            <v>2</v>
          </cell>
          <cell r="K173">
            <v>20685.95</v>
          </cell>
          <cell r="L173">
            <v>0</v>
          </cell>
          <cell r="M173" t="str">
            <v>.</v>
          </cell>
          <cell r="N173">
            <v>5</v>
          </cell>
          <cell r="O173">
            <v>17116.5</v>
          </cell>
        </row>
        <row r="174">
          <cell r="A174">
            <v>5.001</v>
          </cell>
          <cell r="C174" t="str">
            <v>UTERINE &amp; ADNEXA PROCEDURES FOR NON-OVARIAN &amp; NON-ADNEXAL MALIG                   </v>
          </cell>
          <cell r="D174">
            <v>0</v>
          </cell>
          <cell r="E174" t="str">
            <v>.</v>
          </cell>
          <cell r="F174">
            <v>4</v>
          </cell>
          <cell r="G174">
            <v>21959.25</v>
          </cell>
          <cell r="H174">
            <v>1</v>
          </cell>
          <cell r="I174">
            <v>34009.5</v>
          </cell>
          <cell r="J174">
            <v>0</v>
          </cell>
          <cell r="K174" t="str">
            <v>.</v>
          </cell>
          <cell r="L174">
            <v>0</v>
          </cell>
          <cell r="M174" t="str">
            <v>.</v>
          </cell>
          <cell r="N174">
            <v>5</v>
          </cell>
          <cell r="O174">
            <v>23567.2</v>
          </cell>
        </row>
        <row r="175">
          <cell r="A175">
            <v>5.001</v>
          </cell>
          <cell r="C175" t="str">
            <v>THYROID, PARATHYROID &amp; THYROGLOSSAL PROCEDURES                                    </v>
          </cell>
          <cell r="D175">
            <v>0</v>
          </cell>
          <cell r="E175" t="str">
            <v>.</v>
          </cell>
          <cell r="F175">
            <v>4</v>
          </cell>
          <cell r="G175">
            <v>16713.65</v>
          </cell>
          <cell r="H175">
            <v>1</v>
          </cell>
          <cell r="I175">
            <v>23346.4</v>
          </cell>
          <cell r="J175">
            <v>0</v>
          </cell>
          <cell r="K175" t="str">
            <v>.</v>
          </cell>
          <cell r="L175">
            <v>0</v>
          </cell>
          <cell r="M175" t="str">
            <v>.</v>
          </cell>
          <cell r="N175">
            <v>5</v>
          </cell>
          <cell r="O175">
            <v>16934.1</v>
          </cell>
        </row>
        <row r="176">
          <cell r="A176">
            <v>5</v>
          </cell>
          <cell r="C176" t="str">
            <v>MALFUNCTION, REACTION &amp; COMPLICATION OF GI DEVICE OR PROCEDURE                    </v>
          </cell>
          <cell r="D176">
            <v>0</v>
          </cell>
          <cell r="E176" t="str">
            <v>.</v>
          </cell>
          <cell r="F176">
            <v>1</v>
          </cell>
          <cell r="G176">
            <v>15689</v>
          </cell>
          <cell r="H176">
            <v>2</v>
          </cell>
          <cell r="I176">
            <v>15463.75</v>
          </cell>
          <cell r="J176">
            <v>2</v>
          </cell>
          <cell r="K176">
            <v>30479.7</v>
          </cell>
          <cell r="L176">
            <v>0</v>
          </cell>
          <cell r="M176" t="str">
            <v>.</v>
          </cell>
          <cell r="N176">
            <v>5</v>
          </cell>
          <cell r="O176">
            <v>16813.7</v>
          </cell>
        </row>
        <row r="177">
          <cell r="A177">
            <v>4.001</v>
          </cell>
          <cell r="C177" t="str">
            <v>HIV W ONE SIGNIF HIV COND OR W/O SIGNIF RELATED COND                              </v>
          </cell>
          <cell r="D177">
            <v>0</v>
          </cell>
          <cell r="E177" t="str">
            <v>.</v>
          </cell>
          <cell r="F177">
            <v>0</v>
          </cell>
          <cell r="G177" t="str">
            <v>.</v>
          </cell>
          <cell r="H177">
            <v>3</v>
          </cell>
          <cell r="I177">
            <v>15333.7</v>
          </cell>
          <cell r="J177">
            <v>1</v>
          </cell>
          <cell r="K177">
            <v>22401.1</v>
          </cell>
          <cell r="L177">
            <v>0</v>
          </cell>
          <cell r="M177" t="str">
            <v>.</v>
          </cell>
          <cell r="N177">
            <v>4</v>
          </cell>
          <cell r="O177">
            <v>18867.4</v>
          </cell>
        </row>
        <row r="178">
          <cell r="A178">
            <v>4.001</v>
          </cell>
          <cell r="C178" t="str">
            <v>HIV W MULTIPLE MAJOR HIV RELATED CONDITIONS                                       </v>
          </cell>
          <cell r="D178">
            <v>0</v>
          </cell>
          <cell r="E178" t="str">
            <v>.</v>
          </cell>
          <cell r="F178">
            <v>0</v>
          </cell>
          <cell r="G178" t="str">
            <v>.</v>
          </cell>
          <cell r="H178">
            <v>0</v>
          </cell>
          <cell r="I178" t="str">
            <v>.</v>
          </cell>
          <cell r="J178">
            <v>1</v>
          </cell>
          <cell r="K178">
            <v>25218.2</v>
          </cell>
          <cell r="L178">
            <v>3</v>
          </cell>
          <cell r="M178">
            <v>28434.4</v>
          </cell>
          <cell r="N178">
            <v>4</v>
          </cell>
          <cell r="O178">
            <v>26826.3</v>
          </cell>
        </row>
        <row r="179">
          <cell r="A179">
            <v>4.001</v>
          </cell>
          <cell r="C179" t="str">
            <v>OTHER INJURY, POISONING &amp; TOXIC EFFECT DIAGNOSES                                  </v>
          </cell>
          <cell r="D179">
            <v>0</v>
          </cell>
          <cell r="E179" t="str">
            <v>.</v>
          </cell>
          <cell r="F179">
            <v>0</v>
          </cell>
          <cell r="G179" t="str">
            <v>.</v>
          </cell>
          <cell r="H179">
            <v>0</v>
          </cell>
          <cell r="I179" t="str">
            <v>.</v>
          </cell>
          <cell r="J179">
            <v>2</v>
          </cell>
          <cell r="K179">
            <v>22081.35</v>
          </cell>
          <cell r="L179">
            <v>2</v>
          </cell>
          <cell r="M179">
            <v>67488.95</v>
          </cell>
          <cell r="N179">
            <v>4</v>
          </cell>
          <cell r="O179">
            <v>23971.9</v>
          </cell>
        </row>
        <row r="180">
          <cell r="A180">
            <v>4.001</v>
          </cell>
          <cell r="C180" t="str">
            <v>ACUTE ANXIETY &amp; DELIRIUM STATES                                                   </v>
          </cell>
          <cell r="D180">
            <v>0</v>
          </cell>
          <cell r="E180" t="str">
            <v>.</v>
          </cell>
          <cell r="F180">
            <v>2</v>
          </cell>
          <cell r="G180">
            <v>15996.3</v>
          </cell>
          <cell r="H180">
            <v>0</v>
          </cell>
          <cell r="I180" t="str">
            <v>.</v>
          </cell>
          <cell r="J180">
            <v>2</v>
          </cell>
          <cell r="K180">
            <v>15626.45</v>
          </cell>
          <cell r="L180">
            <v>0</v>
          </cell>
          <cell r="M180" t="str">
            <v>.</v>
          </cell>
          <cell r="N180">
            <v>4</v>
          </cell>
          <cell r="O180">
            <v>15626.45</v>
          </cell>
        </row>
        <row r="181">
          <cell r="A181">
            <v>4.001</v>
          </cell>
          <cell r="C181" t="str">
            <v>ACUTE LEUKEMIA                                                                    </v>
          </cell>
          <cell r="D181">
            <v>0</v>
          </cell>
          <cell r="E181" t="str">
            <v>.</v>
          </cell>
          <cell r="F181">
            <v>0</v>
          </cell>
          <cell r="G181" t="str">
            <v>.</v>
          </cell>
          <cell r="H181">
            <v>2</v>
          </cell>
          <cell r="I181">
            <v>16930.05</v>
          </cell>
          <cell r="J181">
            <v>2</v>
          </cell>
          <cell r="K181">
            <v>22543.2</v>
          </cell>
          <cell r="L181">
            <v>0</v>
          </cell>
          <cell r="M181" t="str">
            <v>.</v>
          </cell>
          <cell r="N181">
            <v>4</v>
          </cell>
          <cell r="O181">
            <v>16930.05</v>
          </cell>
        </row>
        <row r="182">
          <cell r="A182">
            <v>4.001</v>
          </cell>
          <cell r="C182" t="str">
            <v>OTHER O.R. PROCEDURES FOR LYMPHATIC/HEMATOPOIETIC/OTHER NEOPLASMS                 </v>
          </cell>
          <cell r="D182">
            <v>0</v>
          </cell>
          <cell r="E182" t="str">
            <v>.</v>
          </cell>
          <cell r="F182">
            <v>1</v>
          </cell>
          <cell r="G182">
            <v>32575.4</v>
          </cell>
          <cell r="H182">
            <v>1</v>
          </cell>
          <cell r="I182">
            <v>35428.1</v>
          </cell>
          <cell r="J182">
            <v>2</v>
          </cell>
          <cell r="K182">
            <v>27227.85</v>
          </cell>
          <cell r="L182">
            <v>0</v>
          </cell>
          <cell r="M182" t="str">
            <v>.</v>
          </cell>
          <cell r="N182">
            <v>4</v>
          </cell>
          <cell r="O182">
            <v>31448.55</v>
          </cell>
        </row>
        <row r="183">
          <cell r="A183">
            <v>4.001</v>
          </cell>
          <cell r="C183" t="str">
            <v>ABORTION W/O D&amp;C, ASPIRATION CURETTAGE OR HYSTEROTOMY                             </v>
          </cell>
          <cell r="D183">
            <v>0</v>
          </cell>
          <cell r="E183" t="str">
            <v>.</v>
          </cell>
          <cell r="F183">
            <v>3</v>
          </cell>
          <cell r="G183">
            <v>8538.4</v>
          </cell>
          <cell r="H183">
            <v>0</v>
          </cell>
          <cell r="I183" t="str">
            <v>.</v>
          </cell>
          <cell r="J183">
            <v>1</v>
          </cell>
          <cell r="K183">
            <v>10149.7</v>
          </cell>
          <cell r="L183">
            <v>0</v>
          </cell>
          <cell r="M183" t="str">
            <v>.</v>
          </cell>
          <cell r="N183">
            <v>4</v>
          </cell>
          <cell r="O183">
            <v>9344.05</v>
          </cell>
        </row>
        <row r="184">
          <cell r="A184">
            <v>4.001</v>
          </cell>
          <cell r="C184" t="str">
            <v>NEPHRITIS &amp; NEPHROSIS                                                             </v>
          </cell>
          <cell r="D184">
            <v>0</v>
          </cell>
          <cell r="E184" t="str">
            <v>.</v>
          </cell>
          <cell r="F184">
            <v>0</v>
          </cell>
          <cell r="G184" t="str">
            <v>.</v>
          </cell>
          <cell r="H184">
            <v>0</v>
          </cell>
          <cell r="I184" t="str">
            <v>.</v>
          </cell>
          <cell r="J184">
            <v>4</v>
          </cell>
          <cell r="K184">
            <v>34936.4</v>
          </cell>
          <cell r="L184">
            <v>0</v>
          </cell>
          <cell r="M184" t="str">
            <v>.</v>
          </cell>
          <cell r="N184">
            <v>4</v>
          </cell>
          <cell r="O184">
            <v>34936.4</v>
          </cell>
        </row>
        <row r="185">
          <cell r="A185">
            <v>4.001</v>
          </cell>
          <cell r="C185" t="str">
            <v>RENAL DIALYSIS ACCESS DEVICE PROCEDURE ONLY                                       </v>
          </cell>
          <cell r="D185">
            <v>0</v>
          </cell>
          <cell r="E185" t="str">
            <v>.</v>
          </cell>
          <cell r="F185">
            <v>0</v>
          </cell>
          <cell r="G185" t="str">
            <v>.</v>
          </cell>
          <cell r="H185">
            <v>1</v>
          </cell>
          <cell r="I185">
            <v>45217.2</v>
          </cell>
          <cell r="J185">
            <v>2</v>
          </cell>
          <cell r="K185">
            <v>108991.7</v>
          </cell>
          <cell r="L185">
            <v>1</v>
          </cell>
          <cell r="M185">
            <v>64859.2</v>
          </cell>
          <cell r="N185">
            <v>4</v>
          </cell>
          <cell r="O185">
            <v>78097.6</v>
          </cell>
        </row>
        <row r="186">
          <cell r="A186">
            <v>4.001</v>
          </cell>
          <cell r="C186" t="str">
            <v>MAJOR BLADDER PROCEDURES                                                          </v>
          </cell>
          <cell r="D186">
            <v>0</v>
          </cell>
          <cell r="E186" t="str">
            <v>.</v>
          </cell>
          <cell r="F186">
            <v>0</v>
          </cell>
          <cell r="G186" t="str">
            <v>.</v>
          </cell>
          <cell r="H186">
            <v>1</v>
          </cell>
          <cell r="I186">
            <v>113300.8</v>
          </cell>
          <cell r="J186">
            <v>3</v>
          </cell>
          <cell r="K186">
            <v>87513</v>
          </cell>
          <cell r="L186">
            <v>0</v>
          </cell>
          <cell r="M186" t="str">
            <v>.</v>
          </cell>
          <cell r="N186">
            <v>4</v>
          </cell>
          <cell r="O186">
            <v>100406.9</v>
          </cell>
        </row>
        <row r="187">
          <cell r="A187">
            <v>4.001</v>
          </cell>
          <cell r="C187" t="str">
            <v>OTHER SKIN, SUBCUTANEOUS TISSUE &amp; BREAST DISORDERS                                </v>
          </cell>
          <cell r="D187">
            <v>0</v>
          </cell>
          <cell r="E187" t="str">
            <v>.</v>
          </cell>
          <cell r="F187">
            <v>2</v>
          </cell>
          <cell r="G187">
            <v>10163.45</v>
          </cell>
          <cell r="H187">
            <v>1</v>
          </cell>
          <cell r="I187">
            <v>10986.8</v>
          </cell>
          <cell r="J187">
            <v>1</v>
          </cell>
          <cell r="K187">
            <v>12663.7</v>
          </cell>
          <cell r="L187">
            <v>0</v>
          </cell>
          <cell r="M187" t="str">
            <v>.</v>
          </cell>
          <cell r="N187">
            <v>4</v>
          </cell>
          <cell r="O187">
            <v>11825.25</v>
          </cell>
        </row>
        <row r="188">
          <cell r="A188">
            <v>4.001</v>
          </cell>
          <cell r="C188" t="str">
            <v>CARDIOMYOPATHY                                                                    </v>
          </cell>
          <cell r="D188">
            <v>0</v>
          </cell>
          <cell r="E188" t="str">
            <v>.</v>
          </cell>
          <cell r="F188">
            <v>0</v>
          </cell>
          <cell r="G188" t="str">
            <v>.</v>
          </cell>
          <cell r="H188">
            <v>0</v>
          </cell>
          <cell r="I188" t="str">
            <v>.</v>
          </cell>
          <cell r="J188">
            <v>4</v>
          </cell>
          <cell r="K188">
            <v>24418.6</v>
          </cell>
          <cell r="L188">
            <v>0</v>
          </cell>
          <cell r="M188" t="str">
            <v>.</v>
          </cell>
          <cell r="N188">
            <v>4</v>
          </cell>
          <cell r="O188">
            <v>24418.6</v>
          </cell>
        </row>
        <row r="189">
          <cell r="A189">
            <v>4.001</v>
          </cell>
          <cell r="C189" t="str">
            <v>CARDIAC STRUCTURAL &amp; VALVULAR DISORDERS                                           </v>
          </cell>
          <cell r="D189">
            <v>0</v>
          </cell>
          <cell r="E189" t="str">
            <v>.</v>
          </cell>
          <cell r="F189">
            <v>2</v>
          </cell>
          <cell r="G189">
            <v>8739.3</v>
          </cell>
          <cell r="H189">
            <v>1</v>
          </cell>
          <cell r="I189">
            <v>12445.1</v>
          </cell>
          <cell r="J189">
            <v>1</v>
          </cell>
          <cell r="K189">
            <v>37161.2</v>
          </cell>
          <cell r="L189">
            <v>0</v>
          </cell>
          <cell r="M189" t="str">
            <v>.</v>
          </cell>
          <cell r="N189">
            <v>4</v>
          </cell>
          <cell r="O189">
            <v>11964.25</v>
          </cell>
        </row>
        <row r="190">
          <cell r="A190">
            <v>4.001</v>
          </cell>
          <cell r="C190" t="str">
            <v>OTHER CARDIOTHORACIC PROCEDURES                                                   </v>
          </cell>
          <cell r="D190">
            <v>0</v>
          </cell>
          <cell r="E190" t="str">
            <v>.</v>
          </cell>
          <cell r="F190">
            <v>0</v>
          </cell>
          <cell r="G190" t="str">
            <v>.</v>
          </cell>
          <cell r="H190">
            <v>2</v>
          </cell>
          <cell r="I190">
            <v>89550.25</v>
          </cell>
          <cell r="J190">
            <v>1</v>
          </cell>
          <cell r="K190">
            <v>322265.1</v>
          </cell>
          <cell r="L190">
            <v>1</v>
          </cell>
          <cell r="M190">
            <v>159512.3</v>
          </cell>
          <cell r="N190">
            <v>4</v>
          </cell>
          <cell r="O190">
            <v>128230.75</v>
          </cell>
        </row>
        <row r="191">
          <cell r="A191">
            <v>4.001</v>
          </cell>
          <cell r="C191" t="str">
            <v>BACTERIAL &amp; TUBERCULOUS INFECTIONS OF NERVOUS SYSTEM                              </v>
          </cell>
          <cell r="D191">
            <v>0</v>
          </cell>
          <cell r="E191" t="str">
            <v>.</v>
          </cell>
          <cell r="F191">
            <v>1</v>
          </cell>
          <cell r="G191">
            <v>33971.2</v>
          </cell>
          <cell r="H191">
            <v>1</v>
          </cell>
          <cell r="I191">
            <v>113935.3</v>
          </cell>
          <cell r="J191">
            <v>1</v>
          </cell>
          <cell r="K191">
            <v>10534.1</v>
          </cell>
          <cell r="L191">
            <v>1</v>
          </cell>
          <cell r="M191">
            <v>36123.1</v>
          </cell>
          <cell r="N191">
            <v>4</v>
          </cell>
          <cell r="O191">
            <v>35047.15</v>
          </cell>
        </row>
        <row r="192">
          <cell r="A192">
            <v>4</v>
          </cell>
          <cell r="C192" t="str">
            <v>TRACHEOSTOMY W LONG TERM MECHANICAL VENTILATION W/O EXTENSIVE PROCEDURE           </v>
          </cell>
          <cell r="D192">
            <v>0</v>
          </cell>
          <cell r="E192" t="str">
            <v>.</v>
          </cell>
          <cell r="F192">
            <v>0</v>
          </cell>
          <cell r="G192" t="str">
            <v>.</v>
          </cell>
          <cell r="H192">
            <v>0</v>
          </cell>
          <cell r="I192" t="str">
            <v>.</v>
          </cell>
          <cell r="J192">
            <v>0</v>
          </cell>
          <cell r="K192" t="str">
            <v>.</v>
          </cell>
          <cell r="L192">
            <v>4</v>
          </cell>
          <cell r="M192">
            <v>340153.3</v>
          </cell>
          <cell r="N192">
            <v>4</v>
          </cell>
          <cell r="O192">
            <v>340153.3</v>
          </cell>
        </row>
        <row r="193">
          <cell r="A193">
            <v>3.001</v>
          </cell>
          <cell r="C193" t="str">
            <v>MULTIPLE SIGNIFICANT TRAUMA W/O O.R. PROCEDURE                                    </v>
          </cell>
          <cell r="D193">
            <v>0</v>
          </cell>
          <cell r="E193" t="str">
            <v>.</v>
          </cell>
          <cell r="F193">
            <v>0</v>
          </cell>
          <cell r="G193" t="str">
            <v>.</v>
          </cell>
          <cell r="H193">
            <v>1</v>
          </cell>
          <cell r="I193">
            <v>17048.4</v>
          </cell>
          <cell r="J193">
            <v>2</v>
          </cell>
          <cell r="K193">
            <v>25380.15</v>
          </cell>
          <cell r="L193">
            <v>0</v>
          </cell>
          <cell r="M193" t="str">
            <v>.</v>
          </cell>
          <cell r="N193">
            <v>3</v>
          </cell>
          <cell r="O193">
            <v>17048.4</v>
          </cell>
        </row>
        <row r="194">
          <cell r="A194">
            <v>3.001</v>
          </cell>
          <cell r="C194" t="str">
            <v>OTHER DRUG ABUSE &amp; DEPENDENCE                                                     </v>
          </cell>
          <cell r="D194">
            <v>0</v>
          </cell>
          <cell r="E194" t="str">
            <v>.</v>
          </cell>
          <cell r="F194">
            <v>0</v>
          </cell>
          <cell r="G194" t="str">
            <v>.</v>
          </cell>
          <cell r="H194">
            <v>2</v>
          </cell>
          <cell r="I194">
            <v>9782.6</v>
          </cell>
          <cell r="J194">
            <v>1</v>
          </cell>
          <cell r="K194">
            <v>26138.4</v>
          </cell>
          <cell r="L194">
            <v>0</v>
          </cell>
          <cell r="M194" t="str">
            <v>.</v>
          </cell>
          <cell r="N194">
            <v>3</v>
          </cell>
          <cell r="O194">
            <v>16802.7</v>
          </cell>
        </row>
        <row r="195">
          <cell r="A195">
            <v>3.001</v>
          </cell>
          <cell r="C195" t="str">
            <v>D&amp;C, ASPIRATION CURETTAGE OR HYSTEROTOMY FOR OBSTETRIC DIAGNOSES                  </v>
          </cell>
          <cell r="D195">
            <v>0</v>
          </cell>
          <cell r="E195" t="str">
            <v>.</v>
          </cell>
          <cell r="F195">
            <v>2</v>
          </cell>
          <cell r="G195">
            <v>14473.7</v>
          </cell>
          <cell r="H195">
            <v>1</v>
          </cell>
          <cell r="I195">
            <v>13901.1</v>
          </cell>
          <cell r="J195">
            <v>0</v>
          </cell>
          <cell r="K195" t="str">
            <v>.</v>
          </cell>
          <cell r="L195">
            <v>0</v>
          </cell>
          <cell r="M195" t="str">
            <v>.</v>
          </cell>
          <cell r="N195">
            <v>3</v>
          </cell>
          <cell r="O195">
            <v>13901.1</v>
          </cell>
        </row>
        <row r="196">
          <cell r="A196">
            <v>3.001</v>
          </cell>
          <cell r="C196" t="str">
            <v>VAGINAL DELIVERY W STERILIZATION &amp;/OR D&amp;C                                         </v>
          </cell>
          <cell r="D196">
            <v>0</v>
          </cell>
          <cell r="E196" t="str">
            <v>.</v>
          </cell>
          <cell r="F196">
            <v>2</v>
          </cell>
          <cell r="G196">
            <v>13449.55</v>
          </cell>
          <cell r="H196">
            <v>1</v>
          </cell>
          <cell r="I196">
            <v>11331.4</v>
          </cell>
          <cell r="J196">
            <v>0</v>
          </cell>
          <cell r="K196" t="str">
            <v>.</v>
          </cell>
          <cell r="L196">
            <v>0</v>
          </cell>
          <cell r="M196" t="str">
            <v>.</v>
          </cell>
          <cell r="N196">
            <v>3</v>
          </cell>
          <cell r="O196">
            <v>11464.8</v>
          </cell>
        </row>
        <row r="197">
          <cell r="A197">
            <v>3.001</v>
          </cell>
          <cell r="C197" t="str">
            <v>MENSTRUAL &amp; OTHER FEMALE REPRODUCTIVE SYSTEM DISORDERS                            </v>
          </cell>
          <cell r="D197">
            <v>0</v>
          </cell>
          <cell r="E197" t="str">
            <v>.</v>
          </cell>
          <cell r="F197">
            <v>3</v>
          </cell>
          <cell r="G197">
            <v>16275</v>
          </cell>
          <cell r="H197">
            <v>0</v>
          </cell>
          <cell r="I197" t="str">
            <v>.</v>
          </cell>
          <cell r="J197">
            <v>0</v>
          </cell>
          <cell r="K197" t="str">
            <v>.</v>
          </cell>
          <cell r="L197">
            <v>0</v>
          </cell>
          <cell r="M197" t="str">
            <v>.</v>
          </cell>
          <cell r="N197">
            <v>3</v>
          </cell>
          <cell r="O197">
            <v>16275</v>
          </cell>
        </row>
        <row r="198">
          <cell r="A198">
            <v>3.001</v>
          </cell>
          <cell r="C198" t="str">
            <v>OTHER FEMALE REPRODUCTIVE SYSTEM &amp; RELATED PROCEDURES                             </v>
          </cell>
          <cell r="D198">
            <v>0</v>
          </cell>
          <cell r="E198" t="str">
            <v>.</v>
          </cell>
          <cell r="F198">
            <v>0</v>
          </cell>
          <cell r="G198" t="str">
            <v>.</v>
          </cell>
          <cell r="H198">
            <v>1</v>
          </cell>
          <cell r="I198">
            <v>25516.7</v>
          </cell>
          <cell r="J198">
            <v>2</v>
          </cell>
          <cell r="K198">
            <v>69001.95</v>
          </cell>
          <cell r="L198">
            <v>0</v>
          </cell>
          <cell r="M198" t="str">
            <v>.</v>
          </cell>
          <cell r="N198">
            <v>3</v>
          </cell>
          <cell r="O198">
            <v>25516.7</v>
          </cell>
        </row>
        <row r="199">
          <cell r="A199">
            <v>3.001</v>
          </cell>
          <cell r="C199" t="str">
            <v>TRANSURETHRAL PROSTATECTOMY                                                       </v>
          </cell>
          <cell r="D199">
            <v>0</v>
          </cell>
          <cell r="E199" t="str">
            <v>.</v>
          </cell>
          <cell r="F199">
            <v>2</v>
          </cell>
          <cell r="G199">
            <v>30234.15</v>
          </cell>
          <cell r="H199">
            <v>1</v>
          </cell>
          <cell r="I199">
            <v>15027.6</v>
          </cell>
          <cell r="J199">
            <v>0</v>
          </cell>
          <cell r="K199" t="str">
            <v>.</v>
          </cell>
          <cell r="L199">
            <v>0</v>
          </cell>
          <cell r="M199" t="str">
            <v>.</v>
          </cell>
          <cell r="N199">
            <v>3</v>
          </cell>
          <cell r="O199">
            <v>20527.4</v>
          </cell>
        </row>
        <row r="200">
          <cell r="A200">
            <v>3.001</v>
          </cell>
          <cell r="C200" t="str">
            <v>PROCEDURES FOR OBESITY                                                            </v>
          </cell>
          <cell r="D200">
            <v>0</v>
          </cell>
          <cell r="E200" t="str">
            <v>.</v>
          </cell>
          <cell r="F200">
            <v>3</v>
          </cell>
          <cell r="G200">
            <v>28297.2</v>
          </cell>
          <cell r="H200">
            <v>0</v>
          </cell>
          <cell r="I200" t="str">
            <v>.</v>
          </cell>
          <cell r="J200">
            <v>0</v>
          </cell>
          <cell r="K200" t="str">
            <v>.</v>
          </cell>
          <cell r="L200">
            <v>0</v>
          </cell>
          <cell r="M200" t="str">
            <v>.</v>
          </cell>
          <cell r="N200">
            <v>3</v>
          </cell>
          <cell r="O200">
            <v>28297.2</v>
          </cell>
        </row>
        <row r="201">
          <cell r="A201">
            <v>3.001</v>
          </cell>
          <cell r="C201" t="str">
            <v>MAJOR SKIN DISORDERS                                                              </v>
          </cell>
          <cell r="D201">
            <v>0</v>
          </cell>
          <cell r="E201" t="str">
            <v>.</v>
          </cell>
          <cell r="F201">
            <v>2</v>
          </cell>
          <cell r="G201">
            <v>9083.9</v>
          </cell>
          <cell r="H201">
            <v>1</v>
          </cell>
          <cell r="I201">
            <v>20361</v>
          </cell>
          <cell r="J201">
            <v>0</v>
          </cell>
          <cell r="K201" t="str">
            <v>.</v>
          </cell>
          <cell r="L201">
            <v>0</v>
          </cell>
          <cell r="M201" t="str">
            <v>.</v>
          </cell>
          <cell r="N201">
            <v>3</v>
          </cell>
          <cell r="O201">
            <v>9948.5</v>
          </cell>
        </row>
        <row r="202">
          <cell r="A202">
            <v>3.001</v>
          </cell>
          <cell r="C202" t="str">
            <v>MAJOR ESOPHAGEAL DISORDERS                                                        </v>
          </cell>
          <cell r="D202">
            <v>0</v>
          </cell>
          <cell r="E202" t="str">
            <v>.</v>
          </cell>
          <cell r="F202">
            <v>0</v>
          </cell>
          <cell r="G202" t="str">
            <v>.</v>
          </cell>
          <cell r="H202">
            <v>1</v>
          </cell>
          <cell r="I202">
            <v>27348.1</v>
          </cell>
          <cell r="J202">
            <v>1</v>
          </cell>
          <cell r="K202">
            <v>60874.5</v>
          </cell>
          <cell r="L202">
            <v>1</v>
          </cell>
          <cell r="M202">
            <v>138969.3</v>
          </cell>
          <cell r="N202">
            <v>3</v>
          </cell>
          <cell r="O202">
            <v>60874.5</v>
          </cell>
        </row>
        <row r="203">
          <cell r="A203">
            <v>3.001</v>
          </cell>
          <cell r="C203" t="str">
            <v>ANAL PROCEDURES                                                                   </v>
          </cell>
          <cell r="D203">
            <v>0</v>
          </cell>
          <cell r="E203" t="str">
            <v>.</v>
          </cell>
          <cell r="F203">
            <v>2</v>
          </cell>
          <cell r="G203">
            <v>23739.1</v>
          </cell>
          <cell r="H203">
            <v>0</v>
          </cell>
          <cell r="I203" t="str">
            <v>.</v>
          </cell>
          <cell r="J203">
            <v>1</v>
          </cell>
          <cell r="K203">
            <v>25331.2</v>
          </cell>
          <cell r="L203">
            <v>0</v>
          </cell>
          <cell r="M203" t="str">
            <v>.</v>
          </cell>
          <cell r="N203">
            <v>3</v>
          </cell>
          <cell r="O203">
            <v>25331.2</v>
          </cell>
        </row>
        <row r="204">
          <cell r="A204">
            <v>3.001</v>
          </cell>
          <cell r="C204" t="str">
            <v>CARDIAC PACEMAKER &amp; DEFIBRILLATOR DEVICE REPLACEMENT                              </v>
          </cell>
          <cell r="D204">
            <v>0</v>
          </cell>
          <cell r="E204" t="str">
            <v>.</v>
          </cell>
          <cell r="F204">
            <v>1</v>
          </cell>
          <cell r="G204">
            <v>50721.4</v>
          </cell>
          <cell r="H204">
            <v>0</v>
          </cell>
          <cell r="I204" t="str">
            <v>.</v>
          </cell>
          <cell r="J204">
            <v>2</v>
          </cell>
          <cell r="K204">
            <v>43927.6</v>
          </cell>
          <cell r="L204">
            <v>0</v>
          </cell>
          <cell r="M204" t="str">
            <v>.</v>
          </cell>
          <cell r="N204">
            <v>3</v>
          </cell>
          <cell r="O204">
            <v>48632.5</v>
          </cell>
        </row>
        <row r="205">
          <cell r="A205">
            <v>3.001</v>
          </cell>
          <cell r="C205" t="str">
            <v>EAR, NOSE, MOUTH, THROAT, CRANIAL/FACIAL MALIGNANCIES                             </v>
          </cell>
          <cell r="D205">
            <v>0</v>
          </cell>
          <cell r="E205" t="str">
            <v>.</v>
          </cell>
          <cell r="F205">
            <v>0</v>
          </cell>
          <cell r="G205" t="str">
            <v>.</v>
          </cell>
          <cell r="H205">
            <v>0</v>
          </cell>
          <cell r="I205" t="str">
            <v>.</v>
          </cell>
          <cell r="J205">
            <v>3</v>
          </cell>
          <cell r="K205">
            <v>90142.6</v>
          </cell>
          <cell r="L205">
            <v>0</v>
          </cell>
          <cell r="M205" t="str">
            <v>.</v>
          </cell>
          <cell r="N205">
            <v>3</v>
          </cell>
          <cell r="O205">
            <v>90142.6</v>
          </cell>
        </row>
        <row r="206">
          <cell r="A206">
            <v>3.001</v>
          </cell>
          <cell r="C206" t="str">
            <v>EYE DISORDERS EXCEPT MAJOR INFECTIONS                                             </v>
          </cell>
          <cell r="D206">
            <v>0</v>
          </cell>
          <cell r="E206" t="str">
            <v>.</v>
          </cell>
          <cell r="F206">
            <v>2</v>
          </cell>
          <cell r="G206">
            <v>16651</v>
          </cell>
          <cell r="H206">
            <v>0</v>
          </cell>
          <cell r="I206" t="str">
            <v>.</v>
          </cell>
          <cell r="J206">
            <v>1</v>
          </cell>
          <cell r="K206">
            <v>23873.5</v>
          </cell>
          <cell r="L206">
            <v>0</v>
          </cell>
          <cell r="M206" t="str">
            <v>.</v>
          </cell>
          <cell r="N206">
            <v>3</v>
          </cell>
          <cell r="O206">
            <v>21952.2</v>
          </cell>
        </row>
        <row r="207">
          <cell r="A207">
            <v>3.001</v>
          </cell>
          <cell r="C207" t="str">
            <v>NON-BACTERIAL INFECTIONS OF NERVOUS SYSTEM EXC VIRAL MENINGITIS                   </v>
          </cell>
          <cell r="D207">
            <v>0</v>
          </cell>
          <cell r="E207" t="str">
            <v>.</v>
          </cell>
          <cell r="F207">
            <v>0</v>
          </cell>
          <cell r="G207" t="str">
            <v>.</v>
          </cell>
          <cell r="H207">
            <v>2</v>
          </cell>
          <cell r="I207">
            <v>15868.05</v>
          </cell>
          <cell r="J207">
            <v>1</v>
          </cell>
          <cell r="K207">
            <v>80390.6</v>
          </cell>
          <cell r="L207">
            <v>0</v>
          </cell>
          <cell r="M207" t="str">
            <v>.</v>
          </cell>
          <cell r="N207">
            <v>3</v>
          </cell>
          <cell r="O207">
            <v>16241.1</v>
          </cell>
        </row>
        <row r="208">
          <cell r="A208">
            <v>3.001</v>
          </cell>
          <cell r="C208" t="str">
            <v>OTHER NERVOUS SYSTEM &amp; RELATED PROCEDURES                                         </v>
          </cell>
          <cell r="D208">
            <v>0</v>
          </cell>
          <cell r="E208" t="str">
            <v>.</v>
          </cell>
          <cell r="F208">
            <v>0</v>
          </cell>
          <cell r="G208" t="str">
            <v>.</v>
          </cell>
          <cell r="H208">
            <v>2</v>
          </cell>
          <cell r="I208">
            <v>45095.85</v>
          </cell>
          <cell r="J208">
            <v>1</v>
          </cell>
          <cell r="K208">
            <v>49324.4</v>
          </cell>
          <cell r="L208">
            <v>0</v>
          </cell>
          <cell r="M208" t="str">
            <v>.</v>
          </cell>
          <cell r="N208">
            <v>3</v>
          </cell>
          <cell r="O208">
            <v>49324.4</v>
          </cell>
        </row>
        <row r="209">
          <cell r="A209">
            <v>3</v>
          </cell>
          <cell r="C209" t="str">
            <v>TRACHEOSTOMY W LONG TERM MECHANICAL VENTILATION W EXTENSIVE PROCEDURE             </v>
          </cell>
          <cell r="D209">
            <v>0</v>
          </cell>
          <cell r="E209" t="str">
            <v>.</v>
          </cell>
          <cell r="F209">
            <v>0</v>
          </cell>
          <cell r="G209" t="str">
            <v>.</v>
          </cell>
          <cell r="H209">
            <v>0</v>
          </cell>
          <cell r="I209" t="str">
            <v>.</v>
          </cell>
          <cell r="J209">
            <v>0</v>
          </cell>
          <cell r="K209" t="str">
            <v>.</v>
          </cell>
          <cell r="L209">
            <v>3</v>
          </cell>
          <cell r="M209">
            <v>415890</v>
          </cell>
          <cell r="N209">
            <v>3</v>
          </cell>
          <cell r="O209">
            <v>415890</v>
          </cell>
        </row>
        <row r="210">
          <cell r="A210">
            <v>2.001</v>
          </cell>
          <cell r="C210" t="str">
            <v>OPIOID ABUSE &amp; DEPENDENCE                                                         </v>
          </cell>
          <cell r="D210">
            <v>0</v>
          </cell>
          <cell r="E210" t="str">
            <v>.</v>
          </cell>
          <cell r="F210">
            <v>1</v>
          </cell>
          <cell r="G210">
            <v>8310.3</v>
          </cell>
          <cell r="H210">
            <v>1</v>
          </cell>
          <cell r="I210">
            <v>15375.1</v>
          </cell>
          <cell r="J210">
            <v>0</v>
          </cell>
          <cell r="K210" t="str">
            <v>.</v>
          </cell>
          <cell r="L210">
            <v>0</v>
          </cell>
          <cell r="M210" t="str">
            <v>.</v>
          </cell>
          <cell r="N210">
            <v>2</v>
          </cell>
          <cell r="O210">
            <v>11842.7</v>
          </cell>
        </row>
        <row r="211">
          <cell r="A211">
            <v>2.001</v>
          </cell>
          <cell r="C211" t="str">
            <v>VIRAL ILLNESS                                                                     </v>
          </cell>
          <cell r="D211">
            <v>0</v>
          </cell>
          <cell r="E211" t="str">
            <v>.</v>
          </cell>
          <cell r="F211">
            <v>1</v>
          </cell>
          <cell r="G211">
            <v>5512.5</v>
          </cell>
          <cell r="H211">
            <v>1</v>
          </cell>
          <cell r="I211">
            <v>6409.4</v>
          </cell>
          <cell r="J211">
            <v>0</v>
          </cell>
          <cell r="K211" t="str">
            <v>.</v>
          </cell>
          <cell r="L211">
            <v>0</v>
          </cell>
          <cell r="M211" t="str">
            <v>.</v>
          </cell>
          <cell r="N211">
            <v>2</v>
          </cell>
          <cell r="O211">
            <v>5960.95</v>
          </cell>
        </row>
        <row r="212">
          <cell r="A212">
            <v>2.001</v>
          </cell>
          <cell r="C212" t="str">
            <v>MAJOR O.R. PROCEDURES FOR LYMPHATIC/HEMATOPOIETIC/OTHER NEOPLASMS                 </v>
          </cell>
          <cell r="D212">
            <v>0</v>
          </cell>
          <cell r="E212" t="str">
            <v>.</v>
          </cell>
          <cell r="F212">
            <v>1</v>
          </cell>
          <cell r="G212">
            <v>51254.9</v>
          </cell>
          <cell r="H212">
            <v>1</v>
          </cell>
          <cell r="I212">
            <v>51810.2</v>
          </cell>
          <cell r="J212">
            <v>0</v>
          </cell>
          <cell r="K212" t="str">
            <v>.</v>
          </cell>
          <cell r="L212">
            <v>0</v>
          </cell>
          <cell r="M212" t="str">
            <v>.</v>
          </cell>
          <cell r="N212">
            <v>2</v>
          </cell>
          <cell r="O212">
            <v>51532.55</v>
          </cell>
        </row>
        <row r="213">
          <cell r="A213">
            <v>2.001</v>
          </cell>
          <cell r="C213" t="str">
            <v>SPLENECTOMY                                                                       </v>
          </cell>
          <cell r="D213">
            <v>0</v>
          </cell>
          <cell r="E213" t="str">
            <v>.</v>
          </cell>
          <cell r="F213">
            <v>1</v>
          </cell>
          <cell r="G213">
            <v>49229.8</v>
          </cell>
          <cell r="H213">
            <v>1</v>
          </cell>
          <cell r="I213">
            <v>71855</v>
          </cell>
          <cell r="J213">
            <v>0</v>
          </cell>
          <cell r="K213" t="str">
            <v>.</v>
          </cell>
          <cell r="L213">
            <v>0</v>
          </cell>
          <cell r="M213" t="str">
            <v>.</v>
          </cell>
          <cell r="N213">
            <v>2</v>
          </cell>
          <cell r="O213">
            <v>60542.4</v>
          </cell>
        </row>
        <row r="214">
          <cell r="A214">
            <v>2.001</v>
          </cell>
          <cell r="C214" t="str">
            <v>NEONATE, BIRTHWT &gt;2499G W RESP DIST SYND/OTH MAJ RESP COND                        </v>
          </cell>
          <cell r="D214">
            <v>0</v>
          </cell>
          <cell r="E214" t="str">
            <v>.</v>
          </cell>
          <cell r="F214">
            <v>2</v>
          </cell>
          <cell r="G214">
            <v>7755.45</v>
          </cell>
          <cell r="H214">
            <v>0</v>
          </cell>
          <cell r="I214" t="str">
            <v>.</v>
          </cell>
          <cell r="J214">
            <v>0</v>
          </cell>
          <cell r="K214" t="str">
            <v>.</v>
          </cell>
          <cell r="L214">
            <v>0</v>
          </cell>
          <cell r="M214" t="str">
            <v>.</v>
          </cell>
          <cell r="N214">
            <v>2</v>
          </cell>
          <cell r="O214">
            <v>7755.45</v>
          </cell>
        </row>
        <row r="215">
          <cell r="A215">
            <v>2.001</v>
          </cell>
          <cell r="C215" t="str">
            <v>FALSE LABOR                                                                       </v>
          </cell>
          <cell r="D215">
            <v>0</v>
          </cell>
          <cell r="E215" t="str">
            <v>.</v>
          </cell>
          <cell r="F215">
            <v>2</v>
          </cell>
          <cell r="G215">
            <v>1481.2</v>
          </cell>
          <cell r="H215">
            <v>0</v>
          </cell>
          <cell r="I215" t="str">
            <v>.</v>
          </cell>
          <cell r="J215">
            <v>0</v>
          </cell>
          <cell r="K215" t="str">
            <v>.</v>
          </cell>
          <cell r="L215">
            <v>0</v>
          </cell>
          <cell r="M215" t="str">
            <v>.</v>
          </cell>
          <cell r="N215">
            <v>2</v>
          </cell>
          <cell r="O215">
            <v>1481.2</v>
          </cell>
        </row>
        <row r="216">
          <cell r="A216">
            <v>2.001</v>
          </cell>
          <cell r="C216" t="str">
            <v>OTHER O.R. PROC FOR OBSTETRIC DIAGNOSES EXCEPT DELIVERY DIAGNOSES                 </v>
          </cell>
          <cell r="D216">
            <v>0</v>
          </cell>
          <cell r="E216" t="str">
            <v>.</v>
          </cell>
          <cell r="F216">
            <v>1</v>
          </cell>
          <cell r="G216">
            <v>13281</v>
          </cell>
          <cell r="H216">
            <v>0</v>
          </cell>
          <cell r="I216" t="str">
            <v>.</v>
          </cell>
          <cell r="J216">
            <v>1</v>
          </cell>
          <cell r="K216">
            <v>39361.3</v>
          </cell>
          <cell r="L216">
            <v>0</v>
          </cell>
          <cell r="M216" t="str">
            <v>.</v>
          </cell>
          <cell r="N216">
            <v>2</v>
          </cell>
          <cell r="O216">
            <v>26321.15</v>
          </cell>
        </row>
        <row r="217">
          <cell r="A217">
            <v>2.001</v>
          </cell>
          <cell r="C217" t="str">
            <v>ECTOPIC PREGNANCY PROCEDURE                                                       </v>
          </cell>
          <cell r="D217">
            <v>0</v>
          </cell>
          <cell r="E217" t="str">
            <v>.</v>
          </cell>
          <cell r="F217">
            <v>1</v>
          </cell>
          <cell r="G217">
            <v>11125.7</v>
          </cell>
          <cell r="H217">
            <v>1</v>
          </cell>
          <cell r="I217">
            <v>18741.6</v>
          </cell>
          <cell r="J217">
            <v>0</v>
          </cell>
          <cell r="K217" t="str">
            <v>.</v>
          </cell>
          <cell r="L217">
            <v>0</v>
          </cell>
          <cell r="M217" t="str">
            <v>.</v>
          </cell>
          <cell r="N217">
            <v>2</v>
          </cell>
          <cell r="O217">
            <v>14933.65</v>
          </cell>
        </row>
        <row r="218">
          <cell r="A218">
            <v>2.001</v>
          </cell>
          <cell r="C218" t="str">
            <v>PELVIC EVISCERATION, RADICAL HYSTERECTOMY &amp; OTHER RADICAL GYN PROCS               </v>
          </cell>
          <cell r="D218">
            <v>0</v>
          </cell>
          <cell r="E218" t="str">
            <v>.</v>
          </cell>
          <cell r="F218">
            <v>0</v>
          </cell>
          <cell r="G218" t="str">
            <v>.</v>
          </cell>
          <cell r="H218">
            <v>2</v>
          </cell>
          <cell r="I218">
            <v>40653.4</v>
          </cell>
          <cell r="J218">
            <v>0</v>
          </cell>
          <cell r="K218" t="str">
            <v>.</v>
          </cell>
          <cell r="L218">
            <v>0</v>
          </cell>
          <cell r="M218" t="str">
            <v>.</v>
          </cell>
          <cell r="N218">
            <v>2</v>
          </cell>
          <cell r="O218">
            <v>40653.4</v>
          </cell>
        </row>
        <row r="219">
          <cell r="A219">
            <v>2.001</v>
          </cell>
          <cell r="C219" t="str">
            <v>MALIGNANT BREAST DISORDERS                                                        </v>
          </cell>
          <cell r="D219">
            <v>0</v>
          </cell>
          <cell r="E219" t="str">
            <v>.</v>
          </cell>
          <cell r="F219">
            <v>0</v>
          </cell>
          <cell r="G219" t="str">
            <v>.</v>
          </cell>
          <cell r="H219">
            <v>1</v>
          </cell>
          <cell r="I219">
            <v>35641.3</v>
          </cell>
          <cell r="J219">
            <v>0</v>
          </cell>
          <cell r="K219" t="str">
            <v>.</v>
          </cell>
          <cell r="L219">
            <v>1</v>
          </cell>
          <cell r="M219">
            <v>74511.9</v>
          </cell>
          <cell r="N219">
            <v>2</v>
          </cell>
          <cell r="O219">
            <v>55076.6</v>
          </cell>
        </row>
        <row r="220">
          <cell r="A220">
            <v>2.001</v>
          </cell>
          <cell r="C220" t="str">
            <v>BREAST PROCEDURES EXCEPT MASTECTOMY                                               </v>
          </cell>
          <cell r="D220">
            <v>0</v>
          </cell>
          <cell r="E220" t="str">
            <v>.</v>
          </cell>
          <cell r="F220">
            <v>1</v>
          </cell>
          <cell r="G220">
            <v>18249.3</v>
          </cell>
          <cell r="H220">
            <v>1</v>
          </cell>
          <cell r="I220">
            <v>30225.8</v>
          </cell>
          <cell r="J220">
            <v>0</v>
          </cell>
          <cell r="K220" t="str">
            <v>.</v>
          </cell>
          <cell r="L220">
            <v>0</v>
          </cell>
          <cell r="M220" t="str">
            <v>.</v>
          </cell>
          <cell r="N220">
            <v>2</v>
          </cell>
          <cell r="O220">
            <v>24237.55</v>
          </cell>
        </row>
        <row r="221">
          <cell r="A221">
            <v>2.001</v>
          </cell>
          <cell r="C221" t="str">
            <v>HAND &amp; WRIST PROCEDURES                                                           </v>
          </cell>
          <cell r="D221">
            <v>0</v>
          </cell>
          <cell r="E221" t="str">
            <v>.</v>
          </cell>
          <cell r="F221">
            <v>2</v>
          </cell>
          <cell r="G221">
            <v>10433.15</v>
          </cell>
          <cell r="H221">
            <v>0</v>
          </cell>
          <cell r="I221" t="str">
            <v>.</v>
          </cell>
          <cell r="J221">
            <v>0</v>
          </cell>
          <cell r="K221" t="str">
            <v>.</v>
          </cell>
          <cell r="L221">
            <v>0</v>
          </cell>
          <cell r="M221" t="str">
            <v>.</v>
          </cell>
          <cell r="N221">
            <v>2</v>
          </cell>
          <cell r="O221">
            <v>10433.15</v>
          </cell>
        </row>
        <row r="222">
          <cell r="A222">
            <v>2.001</v>
          </cell>
          <cell r="C222" t="str">
            <v>SKIN GRAFT, EXCEPT HAND, FOR MUSCULOSKELETAL &amp; CONNECTIVE TISSUE DIAGNOSES        </v>
          </cell>
          <cell r="D222">
            <v>0</v>
          </cell>
          <cell r="E222" t="str">
            <v>.</v>
          </cell>
          <cell r="F222">
            <v>1</v>
          </cell>
          <cell r="G222">
            <v>23149.7</v>
          </cell>
          <cell r="H222">
            <v>0</v>
          </cell>
          <cell r="I222" t="str">
            <v>.</v>
          </cell>
          <cell r="J222">
            <v>1</v>
          </cell>
          <cell r="K222">
            <v>44721.4</v>
          </cell>
          <cell r="L222">
            <v>0</v>
          </cell>
          <cell r="M222" t="str">
            <v>.</v>
          </cell>
          <cell r="N222">
            <v>2</v>
          </cell>
          <cell r="O222">
            <v>33935.55</v>
          </cell>
        </row>
        <row r="223">
          <cell r="A223">
            <v>2.001</v>
          </cell>
          <cell r="C223" t="str">
            <v>OTHER HEPATOBILIARY, PANCREAS &amp; ABDOMINAL PROCEDURES                              </v>
          </cell>
          <cell r="D223">
            <v>0</v>
          </cell>
          <cell r="E223" t="str">
            <v>.</v>
          </cell>
          <cell r="F223">
            <v>0</v>
          </cell>
          <cell r="G223" t="str">
            <v>.</v>
          </cell>
          <cell r="H223">
            <v>2</v>
          </cell>
          <cell r="I223">
            <v>38531.3</v>
          </cell>
          <cell r="J223">
            <v>0</v>
          </cell>
          <cell r="K223" t="str">
            <v>.</v>
          </cell>
          <cell r="L223">
            <v>0</v>
          </cell>
          <cell r="M223" t="str">
            <v>.</v>
          </cell>
          <cell r="N223">
            <v>2</v>
          </cell>
          <cell r="O223">
            <v>38531.3</v>
          </cell>
        </row>
        <row r="224">
          <cell r="A224">
            <v>2.001</v>
          </cell>
          <cell r="C224" t="str">
            <v>CARDIAC PACEMAKER &amp; DEFIBRILLATOR REVISION EXCEPT DEVICE REPLACEMENT              </v>
          </cell>
          <cell r="D224">
            <v>0</v>
          </cell>
          <cell r="E224" t="str">
            <v>.</v>
          </cell>
          <cell r="F224">
            <v>1</v>
          </cell>
          <cell r="G224">
            <v>32754.5</v>
          </cell>
          <cell r="H224">
            <v>0</v>
          </cell>
          <cell r="I224" t="str">
            <v>.</v>
          </cell>
          <cell r="J224">
            <v>1</v>
          </cell>
          <cell r="K224">
            <v>22977.4</v>
          </cell>
          <cell r="L224">
            <v>0</v>
          </cell>
          <cell r="M224" t="str">
            <v>.</v>
          </cell>
          <cell r="N224">
            <v>2</v>
          </cell>
          <cell r="O224">
            <v>27865.95</v>
          </cell>
        </row>
        <row r="225">
          <cell r="A225">
            <v>2.001</v>
          </cell>
          <cell r="C225" t="str">
            <v>FACIAL BONE PROCEDURES EXCEPT MAJOR CRANIAL/FACIAL BONE PROCEDURES                </v>
          </cell>
          <cell r="D225">
            <v>0</v>
          </cell>
          <cell r="E225" t="str">
            <v>.</v>
          </cell>
          <cell r="F225">
            <v>1</v>
          </cell>
          <cell r="G225">
            <v>21755.5</v>
          </cell>
          <cell r="H225">
            <v>1</v>
          </cell>
          <cell r="I225">
            <v>26979</v>
          </cell>
          <cell r="J225">
            <v>0</v>
          </cell>
          <cell r="K225" t="str">
            <v>.</v>
          </cell>
          <cell r="L225">
            <v>0</v>
          </cell>
          <cell r="M225" t="str">
            <v>.</v>
          </cell>
          <cell r="N225">
            <v>2</v>
          </cell>
          <cell r="O225">
            <v>24367.25</v>
          </cell>
        </row>
        <row r="226">
          <cell r="A226">
            <v>2</v>
          </cell>
          <cell r="C226" t="str">
            <v>VIRAL MENINGITIS                                                                  </v>
          </cell>
          <cell r="D226">
            <v>0</v>
          </cell>
          <cell r="E226" t="str">
            <v>.</v>
          </cell>
          <cell r="F226">
            <v>1</v>
          </cell>
          <cell r="G226">
            <v>10680</v>
          </cell>
          <cell r="H226">
            <v>1</v>
          </cell>
          <cell r="I226">
            <v>28744.5</v>
          </cell>
          <cell r="J226">
            <v>0</v>
          </cell>
          <cell r="K226" t="str">
            <v>.</v>
          </cell>
          <cell r="L226">
            <v>0</v>
          </cell>
          <cell r="M226" t="str">
            <v>.</v>
          </cell>
          <cell r="N226">
            <v>2</v>
          </cell>
          <cell r="O226">
            <v>19712.25</v>
          </cell>
        </row>
        <row r="227">
          <cell r="A227">
            <v>1.001</v>
          </cell>
          <cell r="C227" t="str">
            <v>MUSCULOSKELETAL &amp; OTHER PROCEDURES FOR MULTIPLE SIGNIFICANT TRAUMA                </v>
          </cell>
          <cell r="D227">
            <v>0</v>
          </cell>
          <cell r="E227" t="str">
            <v>.</v>
          </cell>
          <cell r="F227">
            <v>0</v>
          </cell>
          <cell r="G227" t="str">
            <v>.</v>
          </cell>
          <cell r="H227">
            <v>0</v>
          </cell>
          <cell r="I227" t="str">
            <v>.</v>
          </cell>
          <cell r="J227">
            <v>1</v>
          </cell>
          <cell r="K227">
            <v>153565.7</v>
          </cell>
          <cell r="L227">
            <v>0</v>
          </cell>
          <cell r="M227" t="str">
            <v>.</v>
          </cell>
          <cell r="N227">
            <v>1</v>
          </cell>
          <cell r="O227">
            <v>153565.7</v>
          </cell>
        </row>
        <row r="228">
          <cell r="A228">
            <v>1.001</v>
          </cell>
          <cell r="C228" t="str">
            <v>PARTIAL THICKNESS BURNS W OR W/O SKIN GRAFT                                       </v>
          </cell>
          <cell r="D228">
            <v>0</v>
          </cell>
          <cell r="E228" t="str">
            <v>.</v>
          </cell>
          <cell r="F228">
            <v>0</v>
          </cell>
          <cell r="G228" t="str">
            <v>.</v>
          </cell>
          <cell r="H228">
            <v>1</v>
          </cell>
          <cell r="I228">
            <v>31366.4</v>
          </cell>
          <cell r="J228">
            <v>0</v>
          </cell>
          <cell r="K228" t="str">
            <v>.</v>
          </cell>
          <cell r="L228">
            <v>0</v>
          </cell>
          <cell r="M228" t="str">
            <v>.</v>
          </cell>
          <cell r="N228">
            <v>1</v>
          </cell>
          <cell r="O228">
            <v>31366.4</v>
          </cell>
        </row>
        <row r="229">
          <cell r="A229">
            <v>1.001</v>
          </cell>
          <cell r="C229" t="str">
            <v>DRUG &amp; ALCOHOL ABUSE OR DEPENDENCE, LEFT AGAINST MEDICAL ADVICE                   </v>
          </cell>
          <cell r="D229">
            <v>0</v>
          </cell>
          <cell r="E229" t="str">
            <v>.</v>
          </cell>
          <cell r="F229">
            <v>0</v>
          </cell>
          <cell r="G229" t="str">
            <v>.</v>
          </cell>
          <cell r="H229">
            <v>1</v>
          </cell>
          <cell r="I229">
            <v>10902.9</v>
          </cell>
          <cell r="J229">
            <v>0</v>
          </cell>
          <cell r="K229" t="str">
            <v>.</v>
          </cell>
          <cell r="L229">
            <v>0</v>
          </cell>
          <cell r="M229" t="str">
            <v>.</v>
          </cell>
          <cell r="N229">
            <v>1</v>
          </cell>
          <cell r="O229">
            <v>10902.9</v>
          </cell>
        </row>
        <row r="230">
          <cell r="A230">
            <v>1.001</v>
          </cell>
          <cell r="C230" t="str">
            <v>ORGANIC MENTAL HEALTH DISTURBANCES                                                </v>
          </cell>
          <cell r="D230">
            <v>0</v>
          </cell>
          <cell r="E230" t="str">
            <v>.</v>
          </cell>
          <cell r="F230">
            <v>0</v>
          </cell>
          <cell r="G230" t="str">
            <v>.</v>
          </cell>
          <cell r="H230">
            <v>1</v>
          </cell>
          <cell r="I230">
            <v>17059.8</v>
          </cell>
          <cell r="J230">
            <v>0</v>
          </cell>
          <cell r="K230" t="str">
            <v>.</v>
          </cell>
          <cell r="L230">
            <v>0</v>
          </cell>
          <cell r="M230" t="str">
            <v>.</v>
          </cell>
          <cell r="N230">
            <v>1</v>
          </cell>
          <cell r="O230">
            <v>17059.8</v>
          </cell>
        </row>
        <row r="231">
          <cell r="A231">
            <v>1.001</v>
          </cell>
          <cell r="C231" t="str">
            <v>RADIOTHERAPY                                                                      </v>
          </cell>
          <cell r="D231">
            <v>0</v>
          </cell>
          <cell r="E231" t="str">
            <v>.</v>
          </cell>
          <cell r="F231">
            <v>0</v>
          </cell>
          <cell r="G231" t="str">
            <v>.</v>
          </cell>
          <cell r="H231">
            <v>1</v>
          </cell>
          <cell r="I231">
            <v>18224.1</v>
          </cell>
          <cell r="J231">
            <v>0</v>
          </cell>
          <cell r="K231" t="str">
            <v>.</v>
          </cell>
          <cell r="L231">
            <v>0</v>
          </cell>
          <cell r="M231" t="str">
            <v>.</v>
          </cell>
          <cell r="N231">
            <v>1</v>
          </cell>
          <cell r="O231">
            <v>18224.1</v>
          </cell>
        </row>
        <row r="232">
          <cell r="A232">
            <v>1.001</v>
          </cell>
          <cell r="C232" t="str">
            <v>NEONATE BIRTHWT &gt;2499G W CONGENITAL/PERINATAL INFECTION                           </v>
          </cell>
          <cell r="D232">
            <v>0</v>
          </cell>
          <cell r="E232" t="str">
            <v>.</v>
          </cell>
          <cell r="F232">
            <v>1</v>
          </cell>
          <cell r="G232">
            <v>6724.5</v>
          </cell>
          <cell r="H232">
            <v>0</v>
          </cell>
          <cell r="I232" t="str">
            <v>.</v>
          </cell>
          <cell r="J232">
            <v>0</v>
          </cell>
          <cell r="K232" t="str">
            <v>.</v>
          </cell>
          <cell r="L232">
            <v>0</v>
          </cell>
          <cell r="M232" t="str">
            <v>.</v>
          </cell>
          <cell r="N232">
            <v>1</v>
          </cell>
          <cell r="O232">
            <v>6724.5</v>
          </cell>
        </row>
        <row r="233">
          <cell r="A233">
            <v>1.001</v>
          </cell>
          <cell r="C233" t="str">
            <v>NEONATE BWT 2000-2499G W OTHER SIGNIFICANT CONDITION                              </v>
          </cell>
          <cell r="D233">
            <v>0</v>
          </cell>
          <cell r="E233" t="str">
            <v>.</v>
          </cell>
          <cell r="F233">
            <v>1</v>
          </cell>
          <cell r="G233">
            <v>4698.5</v>
          </cell>
          <cell r="H233">
            <v>0</v>
          </cell>
          <cell r="I233" t="str">
            <v>.</v>
          </cell>
          <cell r="J233">
            <v>0</v>
          </cell>
          <cell r="K233" t="str">
            <v>.</v>
          </cell>
          <cell r="L233">
            <v>0</v>
          </cell>
          <cell r="M233" t="str">
            <v>.</v>
          </cell>
          <cell r="N233">
            <v>1</v>
          </cell>
          <cell r="O233">
            <v>4698.5</v>
          </cell>
        </row>
        <row r="234">
          <cell r="A234">
            <v>1.001</v>
          </cell>
          <cell r="C234" t="str">
            <v>NEONATE BWT 2000-2499G W MAJOR ANOMALY                                            </v>
          </cell>
          <cell r="D234">
            <v>0</v>
          </cell>
          <cell r="E234" t="str">
            <v>.</v>
          </cell>
          <cell r="F234">
            <v>1</v>
          </cell>
          <cell r="G234">
            <v>3790.7</v>
          </cell>
          <cell r="H234">
            <v>0</v>
          </cell>
          <cell r="I234" t="str">
            <v>.</v>
          </cell>
          <cell r="J234">
            <v>0</v>
          </cell>
          <cell r="K234" t="str">
            <v>.</v>
          </cell>
          <cell r="L234">
            <v>0</v>
          </cell>
          <cell r="M234" t="str">
            <v>.</v>
          </cell>
          <cell r="N234">
            <v>1</v>
          </cell>
          <cell r="O234">
            <v>3790.7</v>
          </cell>
        </row>
        <row r="235">
          <cell r="A235">
            <v>1.001</v>
          </cell>
          <cell r="C235" t="str">
            <v>NEONATE BWT 1500-1999G W OR W/O OTHER SIGNIFICANT CONDITION                       </v>
          </cell>
          <cell r="D235">
            <v>0</v>
          </cell>
          <cell r="E235" t="str">
            <v>.</v>
          </cell>
          <cell r="F235">
            <v>1</v>
          </cell>
          <cell r="G235">
            <v>6507.7</v>
          </cell>
          <cell r="H235">
            <v>0</v>
          </cell>
          <cell r="I235" t="str">
            <v>.</v>
          </cell>
          <cell r="J235">
            <v>0</v>
          </cell>
          <cell r="K235" t="str">
            <v>.</v>
          </cell>
          <cell r="L235">
            <v>0</v>
          </cell>
          <cell r="M235" t="str">
            <v>.</v>
          </cell>
          <cell r="N235">
            <v>1</v>
          </cell>
          <cell r="O235">
            <v>6507.7</v>
          </cell>
        </row>
        <row r="236">
          <cell r="A236">
            <v>1.001</v>
          </cell>
          <cell r="C236" t="str">
            <v>DILATION &amp; CURETTAGE FOR NON-OBSTETRIC DIAGNOSES                                  </v>
          </cell>
          <cell r="D236">
            <v>0</v>
          </cell>
          <cell r="E236" t="str">
            <v>.</v>
          </cell>
          <cell r="F236">
            <v>1</v>
          </cell>
          <cell r="G236">
            <v>22456.5</v>
          </cell>
          <cell r="H236">
            <v>0</v>
          </cell>
          <cell r="I236" t="str">
            <v>.</v>
          </cell>
          <cell r="J236">
            <v>0</v>
          </cell>
          <cell r="K236" t="str">
            <v>.</v>
          </cell>
          <cell r="L236">
            <v>0</v>
          </cell>
          <cell r="M236" t="str">
            <v>.</v>
          </cell>
          <cell r="N236">
            <v>1</v>
          </cell>
          <cell r="O236">
            <v>22456.5</v>
          </cell>
        </row>
        <row r="237">
          <cell r="A237">
            <v>1.001</v>
          </cell>
          <cell r="C237" t="str">
            <v>UTERINE &amp; ADNEXA PROCEDURES FOR OVARIAN &amp; ADNEXAL MALIGNANCY                      </v>
          </cell>
          <cell r="D237">
            <v>0</v>
          </cell>
          <cell r="E237" t="str">
            <v>.</v>
          </cell>
          <cell r="F237">
            <v>0</v>
          </cell>
          <cell r="G237" t="str">
            <v>.</v>
          </cell>
          <cell r="H237">
            <v>0</v>
          </cell>
          <cell r="I237" t="str">
            <v>.</v>
          </cell>
          <cell r="J237">
            <v>1</v>
          </cell>
          <cell r="K237">
            <v>116481</v>
          </cell>
          <cell r="L237">
            <v>0</v>
          </cell>
          <cell r="M237" t="str">
            <v>.</v>
          </cell>
          <cell r="N237">
            <v>1</v>
          </cell>
          <cell r="O237">
            <v>116481</v>
          </cell>
        </row>
        <row r="238">
          <cell r="A238">
            <v>1.001</v>
          </cell>
          <cell r="C238" t="str">
            <v>OTHER MALE REPRODUCTIVE SYSTEM &amp; RELATED PROCEDURES                               </v>
          </cell>
          <cell r="D238">
            <v>0</v>
          </cell>
          <cell r="E238" t="str">
            <v>.</v>
          </cell>
          <cell r="F238">
            <v>0</v>
          </cell>
          <cell r="G238" t="str">
            <v>.</v>
          </cell>
          <cell r="H238">
            <v>1</v>
          </cell>
          <cell r="I238">
            <v>24517.3</v>
          </cell>
          <cell r="J238">
            <v>0</v>
          </cell>
          <cell r="K238" t="str">
            <v>.</v>
          </cell>
          <cell r="L238">
            <v>0</v>
          </cell>
          <cell r="M238" t="str">
            <v>.</v>
          </cell>
          <cell r="N238">
            <v>1</v>
          </cell>
          <cell r="O238">
            <v>24517.3</v>
          </cell>
        </row>
        <row r="239">
          <cell r="A239">
            <v>1.001</v>
          </cell>
          <cell r="C239" t="str">
            <v>KIDNEY &amp; URINARY TRACT MALIGNANCY                                                 </v>
          </cell>
          <cell r="D239">
            <v>0</v>
          </cell>
          <cell r="E239" t="str">
            <v>.</v>
          </cell>
          <cell r="F239">
            <v>0</v>
          </cell>
          <cell r="G239" t="str">
            <v>.</v>
          </cell>
          <cell r="H239">
            <v>0</v>
          </cell>
          <cell r="I239" t="str">
            <v>.</v>
          </cell>
          <cell r="J239">
            <v>1</v>
          </cell>
          <cell r="K239">
            <v>8334.2</v>
          </cell>
          <cell r="L239">
            <v>0</v>
          </cell>
          <cell r="M239" t="str">
            <v>.</v>
          </cell>
          <cell r="N239">
            <v>1</v>
          </cell>
          <cell r="O239">
            <v>8334.2</v>
          </cell>
        </row>
        <row r="240">
          <cell r="A240">
            <v>1.001</v>
          </cell>
          <cell r="C240" t="str">
            <v>OTHER BLADDER PROCEDURES                                                          </v>
          </cell>
          <cell r="D240">
            <v>0</v>
          </cell>
          <cell r="E240" t="str">
            <v>.</v>
          </cell>
          <cell r="F240">
            <v>0</v>
          </cell>
          <cell r="G240" t="str">
            <v>.</v>
          </cell>
          <cell r="H240">
            <v>0</v>
          </cell>
          <cell r="I240" t="str">
            <v>.</v>
          </cell>
          <cell r="J240">
            <v>0</v>
          </cell>
          <cell r="K240" t="str">
            <v>.</v>
          </cell>
          <cell r="L240">
            <v>1</v>
          </cell>
          <cell r="M240">
            <v>69069.4</v>
          </cell>
          <cell r="N240">
            <v>1</v>
          </cell>
          <cell r="O240">
            <v>69069.4</v>
          </cell>
        </row>
        <row r="241">
          <cell r="A241">
            <v>1.001</v>
          </cell>
          <cell r="C241" t="str">
            <v>PITUITARY &amp; ADRENAL PROCEDURES                                                    </v>
          </cell>
          <cell r="D241">
            <v>0</v>
          </cell>
          <cell r="E241" t="str">
            <v>.</v>
          </cell>
          <cell r="F241">
            <v>1</v>
          </cell>
          <cell r="G241">
            <v>27285.4</v>
          </cell>
          <cell r="H241">
            <v>0</v>
          </cell>
          <cell r="I241" t="str">
            <v>.</v>
          </cell>
          <cell r="J241">
            <v>0</v>
          </cell>
          <cell r="K241" t="str">
            <v>.</v>
          </cell>
          <cell r="L241">
            <v>0</v>
          </cell>
          <cell r="M241" t="str">
            <v>.</v>
          </cell>
          <cell r="N241">
            <v>1</v>
          </cell>
          <cell r="O241">
            <v>27285.4</v>
          </cell>
        </row>
        <row r="242">
          <cell r="A242">
            <v>1.001</v>
          </cell>
          <cell r="C242" t="str">
            <v>MASTECTOMY PROCEDURES                                                             </v>
          </cell>
          <cell r="D242">
            <v>0</v>
          </cell>
          <cell r="E242" t="str">
            <v>.</v>
          </cell>
          <cell r="F242">
            <v>0</v>
          </cell>
          <cell r="G242" t="str">
            <v>.</v>
          </cell>
          <cell r="H242">
            <v>0</v>
          </cell>
          <cell r="I242" t="str">
            <v>.</v>
          </cell>
          <cell r="J242">
            <v>1</v>
          </cell>
          <cell r="K242">
            <v>86267.4</v>
          </cell>
          <cell r="L242">
            <v>0</v>
          </cell>
          <cell r="M242" t="str">
            <v>.</v>
          </cell>
          <cell r="N242">
            <v>1</v>
          </cell>
          <cell r="O242">
            <v>86267.4</v>
          </cell>
        </row>
        <row r="243">
          <cell r="A243">
            <v>1.001</v>
          </cell>
          <cell r="C243" t="str">
            <v>PERMANENT CARDIAC PACEMAKER IMPLANT W AMI, HEART FAILURE OR SHOCK                 </v>
          </cell>
          <cell r="D243">
            <v>0</v>
          </cell>
          <cell r="E243" t="str">
            <v>.</v>
          </cell>
          <cell r="F243">
            <v>0</v>
          </cell>
          <cell r="G243" t="str">
            <v>.</v>
          </cell>
          <cell r="H243">
            <v>1</v>
          </cell>
          <cell r="I243">
            <v>43318.5</v>
          </cell>
          <cell r="J243">
            <v>0</v>
          </cell>
          <cell r="K243" t="str">
            <v>.</v>
          </cell>
          <cell r="L243">
            <v>0</v>
          </cell>
          <cell r="M243" t="str">
            <v>.</v>
          </cell>
          <cell r="N243">
            <v>1</v>
          </cell>
          <cell r="O243">
            <v>43318.5</v>
          </cell>
        </row>
        <row r="244">
          <cell r="A244">
            <v>1.001</v>
          </cell>
          <cell r="C244" t="str">
            <v>OTHER EAR, NOSE, MOUTH &amp; THROAT PROCEDURES                                        </v>
          </cell>
          <cell r="D244">
            <v>0</v>
          </cell>
          <cell r="E244" t="str">
            <v>.</v>
          </cell>
          <cell r="F244">
            <v>0</v>
          </cell>
          <cell r="G244" t="str">
            <v>.</v>
          </cell>
          <cell r="H244">
            <v>1</v>
          </cell>
          <cell r="I244">
            <v>21699.6</v>
          </cell>
          <cell r="J244">
            <v>0</v>
          </cell>
          <cell r="K244" t="str">
            <v>.</v>
          </cell>
          <cell r="L244">
            <v>0</v>
          </cell>
          <cell r="M244" t="str">
            <v>.</v>
          </cell>
          <cell r="N244">
            <v>1</v>
          </cell>
          <cell r="O244">
            <v>21699.6</v>
          </cell>
        </row>
        <row r="245">
          <cell r="A245">
            <v>1.001</v>
          </cell>
          <cell r="C245" t="str">
            <v>ACUTE MAJOR EYE INFECTIONS                                                        </v>
          </cell>
          <cell r="D245">
            <v>0</v>
          </cell>
          <cell r="E245" t="str">
            <v>.</v>
          </cell>
          <cell r="F245">
            <v>0</v>
          </cell>
          <cell r="G245" t="str">
            <v>.</v>
          </cell>
          <cell r="H245">
            <v>0</v>
          </cell>
          <cell r="I245" t="str">
            <v>.</v>
          </cell>
          <cell r="J245">
            <v>1</v>
          </cell>
          <cell r="K245">
            <v>23649.5</v>
          </cell>
          <cell r="L245">
            <v>0</v>
          </cell>
          <cell r="M245" t="str">
            <v>.</v>
          </cell>
          <cell r="N245">
            <v>1</v>
          </cell>
          <cell r="O245">
            <v>23649.5</v>
          </cell>
        </row>
        <row r="246">
          <cell r="A246">
            <v>1.001</v>
          </cell>
          <cell r="C246" t="str">
            <v>BRAIN CONTUSION/LACERATION &amp; COMPLICATED SKULL FX, COMA &lt; 1 HR OR NO COMA         </v>
          </cell>
          <cell r="D246">
            <v>0</v>
          </cell>
          <cell r="E246" t="str">
            <v>.</v>
          </cell>
          <cell r="F246">
            <v>1</v>
          </cell>
          <cell r="G246">
            <v>10068.8</v>
          </cell>
          <cell r="H246">
            <v>0</v>
          </cell>
          <cell r="I246" t="str">
            <v>.</v>
          </cell>
          <cell r="J246">
            <v>0</v>
          </cell>
          <cell r="K246" t="str">
            <v>.</v>
          </cell>
          <cell r="L246">
            <v>0</v>
          </cell>
          <cell r="M246" t="str">
            <v>.</v>
          </cell>
          <cell r="N246">
            <v>1</v>
          </cell>
          <cell r="O246">
            <v>10068.8</v>
          </cell>
        </row>
        <row r="247">
          <cell r="A247">
            <v>1.001</v>
          </cell>
          <cell r="C247" t="str">
            <v>HEAD TRAUMA W COMA &gt;1 HR OR HEMORRHAGE                                            </v>
          </cell>
          <cell r="D247">
            <v>0</v>
          </cell>
          <cell r="E247" t="str">
            <v>.</v>
          </cell>
          <cell r="F247">
            <v>0</v>
          </cell>
          <cell r="G247" t="str">
            <v>.</v>
          </cell>
          <cell r="H247">
            <v>1</v>
          </cell>
          <cell r="I247">
            <v>20883.3</v>
          </cell>
          <cell r="J247">
            <v>0</v>
          </cell>
          <cell r="K247" t="str">
            <v>.</v>
          </cell>
          <cell r="L247">
            <v>0</v>
          </cell>
          <cell r="M247" t="str">
            <v>.</v>
          </cell>
          <cell r="N247">
            <v>1</v>
          </cell>
          <cell r="O247">
            <v>20883.3</v>
          </cell>
        </row>
        <row r="248">
          <cell r="A248">
            <v>1.001</v>
          </cell>
          <cell r="C248" t="str">
            <v>SPINAL DISORDERS &amp; INJURIES                                                       </v>
          </cell>
          <cell r="D248">
            <v>0</v>
          </cell>
          <cell r="E248" t="str">
            <v>.</v>
          </cell>
          <cell r="F248">
            <v>0</v>
          </cell>
          <cell r="G248" t="str">
            <v>.</v>
          </cell>
          <cell r="H248">
            <v>1</v>
          </cell>
          <cell r="I248">
            <v>13450.5</v>
          </cell>
          <cell r="J248">
            <v>0</v>
          </cell>
          <cell r="K248" t="str">
            <v>.</v>
          </cell>
          <cell r="L248">
            <v>0</v>
          </cell>
          <cell r="M248" t="str">
            <v>.</v>
          </cell>
          <cell r="N248">
            <v>1</v>
          </cell>
          <cell r="O248">
            <v>13450.5</v>
          </cell>
        </row>
        <row r="249">
          <cell r="A249">
            <v>1.001</v>
          </cell>
          <cell r="C249" t="str">
            <v>SPINAL PROCEDURES                                                                 </v>
          </cell>
          <cell r="D249">
            <v>0</v>
          </cell>
          <cell r="E249" t="str">
            <v>.</v>
          </cell>
          <cell r="F249">
            <v>1</v>
          </cell>
          <cell r="G249">
            <v>22714.8</v>
          </cell>
          <cell r="H249">
            <v>0</v>
          </cell>
          <cell r="I249" t="str">
            <v>.</v>
          </cell>
          <cell r="J249">
            <v>0</v>
          </cell>
          <cell r="K249" t="str">
            <v>.</v>
          </cell>
          <cell r="L249">
            <v>0</v>
          </cell>
          <cell r="M249" t="str">
            <v>.</v>
          </cell>
          <cell r="N249">
            <v>1</v>
          </cell>
          <cell r="O249">
            <v>22714.8</v>
          </cell>
        </row>
        <row r="250">
          <cell r="A250">
            <v>1</v>
          </cell>
          <cell r="C250" t="str">
            <v>CRANIOTOMY FOR TRAUMA                                                             </v>
          </cell>
          <cell r="D250">
            <v>0</v>
          </cell>
          <cell r="E250" t="str">
            <v>.</v>
          </cell>
          <cell r="F250">
            <v>1</v>
          </cell>
          <cell r="G250">
            <v>25439.8</v>
          </cell>
          <cell r="H250">
            <v>0</v>
          </cell>
          <cell r="I250" t="str">
            <v>.</v>
          </cell>
          <cell r="J250">
            <v>0</v>
          </cell>
          <cell r="K250" t="str">
            <v>.</v>
          </cell>
          <cell r="L250">
            <v>0</v>
          </cell>
          <cell r="M250" t="str">
            <v>.</v>
          </cell>
          <cell r="N250">
            <v>1</v>
          </cell>
          <cell r="O250">
            <v>25439.8</v>
          </cell>
        </row>
      </sheetData>
      <sheetData sheetId="25">
        <row r="6">
          <cell r="A6">
            <v>745</v>
          </cell>
          <cell r="B6" t="str">
            <v>drg</v>
          </cell>
          <cell r="C6" t="str">
            <v>ASTHMA                                                                            </v>
          </cell>
          <cell r="D6">
            <v>0</v>
          </cell>
          <cell r="E6" t="str">
            <v>.</v>
          </cell>
          <cell r="F6">
            <v>502</v>
          </cell>
          <cell r="G6">
            <v>9228.5</v>
          </cell>
          <cell r="H6">
            <v>212</v>
          </cell>
          <cell r="I6">
            <v>10982.5</v>
          </cell>
          <cell r="J6">
            <v>24</v>
          </cell>
          <cell r="K6">
            <v>9924.5</v>
          </cell>
          <cell r="L6">
            <v>7</v>
          </cell>
          <cell r="M6">
            <v>77818</v>
          </cell>
          <cell r="N6">
            <v>745</v>
          </cell>
          <cell r="O6">
            <v>9786</v>
          </cell>
        </row>
        <row r="7">
          <cell r="A7">
            <v>538</v>
          </cell>
          <cell r="C7" t="str">
            <v>BRONCHIOLITIS &amp; RSV PNEUMONIA                                                     </v>
          </cell>
          <cell r="D7">
            <v>0</v>
          </cell>
          <cell r="E7" t="str">
            <v>.</v>
          </cell>
          <cell r="F7">
            <v>302</v>
          </cell>
          <cell r="G7">
            <v>9964</v>
          </cell>
          <cell r="H7">
            <v>195</v>
          </cell>
          <cell r="I7">
            <v>11629</v>
          </cell>
          <cell r="J7">
            <v>35</v>
          </cell>
          <cell r="K7">
            <v>34930</v>
          </cell>
          <cell r="L7">
            <v>6</v>
          </cell>
          <cell r="M7">
            <v>37724.5</v>
          </cell>
          <cell r="N7">
            <v>538</v>
          </cell>
          <cell r="O7">
            <v>11047.5</v>
          </cell>
        </row>
        <row r="8">
          <cell r="A8">
            <v>383</v>
          </cell>
          <cell r="C8" t="str">
            <v>OTHER PNEUMONIA                                                                   </v>
          </cell>
          <cell r="D8">
            <v>0</v>
          </cell>
          <cell r="E8" t="str">
            <v>.</v>
          </cell>
          <cell r="F8">
            <v>142</v>
          </cell>
          <cell r="G8">
            <v>8506.5</v>
          </cell>
          <cell r="H8">
            <v>182</v>
          </cell>
          <cell r="I8">
            <v>11608</v>
          </cell>
          <cell r="J8">
            <v>47</v>
          </cell>
          <cell r="K8">
            <v>21818</v>
          </cell>
          <cell r="L8">
            <v>12</v>
          </cell>
          <cell r="M8">
            <v>37299.5</v>
          </cell>
          <cell r="N8">
            <v>383</v>
          </cell>
          <cell r="O8">
            <v>10670</v>
          </cell>
        </row>
        <row r="9">
          <cell r="A9">
            <v>365</v>
          </cell>
          <cell r="C9" t="str">
            <v>NON-BACTERIAL GASTROENTERITIS, NAUSEA &amp; VOMITING                                  </v>
          </cell>
          <cell r="D9">
            <v>0</v>
          </cell>
          <cell r="E9" t="str">
            <v>.</v>
          </cell>
          <cell r="F9">
            <v>211</v>
          </cell>
          <cell r="G9">
            <v>7098</v>
          </cell>
          <cell r="H9">
            <v>114</v>
          </cell>
          <cell r="I9">
            <v>8391</v>
          </cell>
          <cell r="J9">
            <v>33</v>
          </cell>
          <cell r="K9">
            <v>12953</v>
          </cell>
          <cell r="L9">
            <v>7</v>
          </cell>
          <cell r="M9">
            <v>27648</v>
          </cell>
          <cell r="N9">
            <v>365</v>
          </cell>
          <cell r="O9">
            <v>7907</v>
          </cell>
        </row>
        <row r="10">
          <cell r="A10">
            <v>364</v>
          </cell>
          <cell r="C10" t="str">
            <v>CELLULITIS &amp; OTHER BACTERIAL SKIN INFECTIONS                                      </v>
          </cell>
          <cell r="D10">
            <v>0</v>
          </cell>
          <cell r="E10" t="str">
            <v>.</v>
          </cell>
          <cell r="F10">
            <v>283</v>
          </cell>
          <cell r="G10">
            <v>8343</v>
          </cell>
          <cell r="H10">
            <v>61</v>
          </cell>
          <cell r="I10">
            <v>9834</v>
          </cell>
          <cell r="J10">
            <v>18</v>
          </cell>
          <cell r="K10">
            <v>17014</v>
          </cell>
          <cell r="L10">
            <v>2</v>
          </cell>
          <cell r="M10">
            <v>23149.5</v>
          </cell>
          <cell r="N10">
            <v>364</v>
          </cell>
          <cell r="O10">
            <v>8909.5</v>
          </cell>
        </row>
        <row r="11">
          <cell r="A11">
            <v>355</v>
          </cell>
          <cell r="C11" t="str">
            <v>INFECTIONS OF UPPER RESPIRATORY TRACT                                             </v>
          </cell>
          <cell r="D11">
            <v>0</v>
          </cell>
          <cell r="E11" t="str">
            <v>.</v>
          </cell>
          <cell r="F11">
            <v>197</v>
          </cell>
          <cell r="G11">
            <v>7397</v>
          </cell>
          <cell r="H11">
            <v>129</v>
          </cell>
          <cell r="I11">
            <v>9804</v>
          </cell>
          <cell r="J11">
            <v>25</v>
          </cell>
          <cell r="K11">
            <v>12253</v>
          </cell>
          <cell r="L11">
            <v>4</v>
          </cell>
          <cell r="M11">
            <v>63248.5</v>
          </cell>
          <cell r="N11">
            <v>355</v>
          </cell>
          <cell r="O11">
            <v>8595</v>
          </cell>
        </row>
        <row r="12">
          <cell r="A12">
            <v>323</v>
          </cell>
          <cell r="C12" t="str">
            <v>SEIZURE                                                                           </v>
          </cell>
          <cell r="D12">
            <v>0</v>
          </cell>
          <cell r="E12" t="str">
            <v>.</v>
          </cell>
          <cell r="F12">
            <v>121</v>
          </cell>
          <cell r="G12">
            <v>10361</v>
          </cell>
          <cell r="H12">
            <v>103</v>
          </cell>
          <cell r="I12">
            <v>9659</v>
          </cell>
          <cell r="J12">
            <v>84</v>
          </cell>
          <cell r="K12">
            <v>14146.5</v>
          </cell>
          <cell r="L12">
            <v>15</v>
          </cell>
          <cell r="M12">
            <v>46990</v>
          </cell>
          <cell r="N12">
            <v>323</v>
          </cell>
          <cell r="O12">
            <v>11026</v>
          </cell>
        </row>
        <row r="13">
          <cell r="A13">
            <v>272</v>
          </cell>
          <cell r="C13" t="str">
            <v>OTHER DIGESTIVE SYSTEM DIAGNOSES                                                  </v>
          </cell>
          <cell r="D13">
            <v>0</v>
          </cell>
          <cell r="E13" t="str">
            <v>.</v>
          </cell>
          <cell r="F13">
            <v>166</v>
          </cell>
          <cell r="G13">
            <v>8865.5</v>
          </cell>
          <cell r="H13">
            <v>77</v>
          </cell>
          <cell r="I13">
            <v>9865</v>
          </cell>
          <cell r="J13">
            <v>24</v>
          </cell>
          <cell r="K13">
            <v>14980.5</v>
          </cell>
          <cell r="L13">
            <v>5</v>
          </cell>
          <cell r="M13">
            <v>45154</v>
          </cell>
          <cell r="N13">
            <v>272</v>
          </cell>
          <cell r="O13">
            <v>9335.5</v>
          </cell>
        </row>
        <row r="14">
          <cell r="A14">
            <v>199</v>
          </cell>
          <cell r="C14" t="str">
            <v>DIABETES                                                                          </v>
          </cell>
          <cell r="D14">
            <v>0</v>
          </cell>
          <cell r="E14" t="str">
            <v>.</v>
          </cell>
          <cell r="F14">
            <v>89</v>
          </cell>
          <cell r="G14">
            <v>9721</v>
          </cell>
          <cell r="H14">
            <v>101</v>
          </cell>
          <cell r="I14">
            <v>16678</v>
          </cell>
          <cell r="J14">
            <v>9</v>
          </cell>
          <cell r="K14">
            <v>25084</v>
          </cell>
          <cell r="L14">
            <v>0</v>
          </cell>
          <cell r="M14" t="str">
            <v>.</v>
          </cell>
          <cell r="N14">
            <v>199</v>
          </cell>
          <cell r="O14">
            <v>12019</v>
          </cell>
        </row>
        <row r="15">
          <cell r="A15">
            <v>182</v>
          </cell>
          <cell r="C15" t="str">
            <v>KIDNEY &amp; URINARY TRACT INFECTIONS                                                 </v>
          </cell>
          <cell r="D15">
            <v>0</v>
          </cell>
          <cell r="E15" t="str">
            <v>.</v>
          </cell>
          <cell r="F15">
            <v>74</v>
          </cell>
          <cell r="G15">
            <v>8319</v>
          </cell>
          <cell r="H15">
            <v>73</v>
          </cell>
          <cell r="I15">
            <v>8916</v>
          </cell>
          <cell r="J15">
            <v>27</v>
          </cell>
          <cell r="K15">
            <v>15904</v>
          </cell>
          <cell r="L15">
            <v>8</v>
          </cell>
          <cell r="M15">
            <v>30849.5</v>
          </cell>
          <cell r="N15">
            <v>182</v>
          </cell>
          <cell r="O15">
            <v>9129.5</v>
          </cell>
        </row>
        <row r="16">
          <cell r="A16">
            <v>176</v>
          </cell>
          <cell r="C16" t="str">
            <v>VIRAL ILLNESS                                                                     </v>
          </cell>
          <cell r="D16">
            <v>0</v>
          </cell>
          <cell r="E16" t="str">
            <v>.</v>
          </cell>
          <cell r="F16">
            <v>84</v>
          </cell>
          <cell r="G16">
            <v>9063.5</v>
          </cell>
          <cell r="H16">
            <v>73</v>
          </cell>
          <cell r="I16">
            <v>10636</v>
          </cell>
          <cell r="J16">
            <v>16</v>
          </cell>
          <cell r="K16">
            <v>13973.5</v>
          </cell>
          <cell r="L16">
            <v>3</v>
          </cell>
          <cell r="M16">
            <v>39334</v>
          </cell>
          <cell r="N16">
            <v>176</v>
          </cell>
          <cell r="O16">
            <v>10215.5</v>
          </cell>
        </row>
        <row r="17">
          <cell r="A17">
            <v>171</v>
          </cell>
          <cell r="C17" t="str">
            <v>DORSAL &amp; LUMBAR FUSION PROC FOR CURVATURE OF BACK                                 </v>
          </cell>
          <cell r="D17">
            <v>0</v>
          </cell>
          <cell r="E17" t="str">
            <v>.</v>
          </cell>
          <cell r="F17">
            <v>83</v>
          </cell>
          <cell r="G17">
            <v>98727</v>
          </cell>
          <cell r="H17">
            <v>22</v>
          </cell>
          <cell r="I17">
            <v>104615</v>
          </cell>
          <cell r="J17">
            <v>22</v>
          </cell>
          <cell r="K17">
            <v>169290.5</v>
          </cell>
          <cell r="L17">
            <v>44</v>
          </cell>
          <cell r="M17">
            <v>237473.5</v>
          </cell>
          <cell r="N17">
            <v>171</v>
          </cell>
          <cell r="O17">
            <v>115885</v>
          </cell>
        </row>
        <row r="18">
          <cell r="A18">
            <v>169</v>
          </cell>
          <cell r="C18" t="str">
            <v>HYPOVOLEMIA &amp; RELATED ELECTROLYTE DISORDERS                                       </v>
          </cell>
          <cell r="D18">
            <v>0</v>
          </cell>
          <cell r="E18" t="str">
            <v>.</v>
          </cell>
          <cell r="F18">
            <v>87</v>
          </cell>
          <cell r="G18">
            <v>7665</v>
          </cell>
          <cell r="H18">
            <v>62</v>
          </cell>
          <cell r="I18">
            <v>8901.5</v>
          </cell>
          <cell r="J18">
            <v>17</v>
          </cell>
          <cell r="K18">
            <v>11499</v>
          </cell>
          <cell r="L18">
            <v>3</v>
          </cell>
          <cell r="M18">
            <v>11856</v>
          </cell>
          <cell r="N18">
            <v>169</v>
          </cell>
          <cell r="O18">
            <v>8555</v>
          </cell>
        </row>
        <row r="19">
          <cell r="A19">
            <v>166</v>
          </cell>
          <cell r="C19" t="str">
            <v>HIP &amp; FEMUR PROCEDURES FOR NON-TRAUMA EXCEPT JOINT REPLACEMENT                    </v>
          </cell>
          <cell r="D19">
            <v>0</v>
          </cell>
          <cell r="E19" t="str">
            <v>.</v>
          </cell>
          <cell r="F19">
            <v>107</v>
          </cell>
          <cell r="G19">
            <v>22229</v>
          </cell>
          <cell r="H19">
            <v>38</v>
          </cell>
          <cell r="I19">
            <v>39839.5</v>
          </cell>
          <cell r="J19">
            <v>16</v>
          </cell>
          <cell r="K19">
            <v>46822.5</v>
          </cell>
          <cell r="L19">
            <v>5</v>
          </cell>
          <cell r="M19">
            <v>102113</v>
          </cell>
          <cell r="N19">
            <v>166</v>
          </cell>
          <cell r="O19">
            <v>30493.5</v>
          </cell>
        </row>
        <row r="20">
          <cell r="A20">
            <v>161</v>
          </cell>
          <cell r="C20" t="str">
            <v>CHEMOTHERAPY                                                                      </v>
          </cell>
          <cell r="D20">
            <v>0</v>
          </cell>
          <cell r="E20" t="str">
            <v>.</v>
          </cell>
          <cell r="F20">
            <v>16</v>
          </cell>
          <cell r="G20">
            <v>17858.5</v>
          </cell>
          <cell r="H20">
            <v>121</v>
          </cell>
          <cell r="I20">
            <v>14771</v>
          </cell>
          <cell r="J20">
            <v>22</v>
          </cell>
          <cell r="K20">
            <v>24905.5</v>
          </cell>
          <cell r="L20">
            <v>2</v>
          </cell>
          <cell r="M20">
            <v>208570.5</v>
          </cell>
          <cell r="N20">
            <v>161</v>
          </cell>
          <cell r="O20">
            <v>16611</v>
          </cell>
        </row>
        <row r="21">
          <cell r="A21">
            <v>133</v>
          </cell>
          <cell r="C21" t="str">
            <v>SICKLE CELL ANEMIA CRISIS                                                         </v>
          </cell>
          <cell r="D21">
            <v>0</v>
          </cell>
          <cell r="E21" t="str">
            <v>.</v>
          </cell>
          <cell r="F21">
            <v>80</v>
          </cell>
          <cell r="G21">
            <v>12494</v>
          </cell>
          <cell r="H21">
            <v>31</v>
          </cell>
          <cell r="I21">
            <v>20339</v>
          </cell>
          <cell r="J21">
            <v>22</v>
          </cell>
          <cell r="K21">
            <v>20030</v>
          </cell>
          <cell r="L21">
            <v>0</v>
          </cell>
          <cell r="M21" t="str">
            <v>.</v>
          </cell>
          <cell r="N21">
            <v>133</v>
          </cell>
          <cell r="O21">
            <v>15849</v>
          </cell>
        </row>
        <row r="22">
          <cell r="A22">
            <v>126</v>
          </cell>
          <cell r="C22" t="str">
            <v>OTHER ESOPHAGEAL DISORDERS                                                        </v>
          </cell>
          <cell r="D22">
            <v>0</v>
          </cell>
          <cell r="E22" t="str">
            <v>.</v>
          </cell>
          <cell r="F22">
            <v>75</v>
          </cell>
          <cell r="G22">
            <v>7674</v>
          </cell>
          <cell r="H22">
            <v>45</v>
          </cell>
          <cell r="I22">
            <v>11338</v>
          </cell>
          <cell r="J22">
            <v>5</v>
          </cell>
          <cell r="K22">
            <v>15666</v>
          </cell>
          <cell r="L22">
            <v>1</v>
          </cell>
          <cell r="M22">
            <v>36647</v>
          </cell>
          <cell r="N22">
            <v>126</v>
          </cell>
          <cell r="O22">
            <v>8713.5</v>
          </cell>
        </row>
        <row r="23">
          <cell r="A23">
            <v>121</v>
          </cell>
          <cell r="C23" t="str">
            <v>APPENDECTOMY                                                                      </v>
          </cell>
          <cell r="D23">
            <v>0</v>
          </cell>
          <cell r="E23" t="str">
            <v>.</v>
          </cell>
          <cell r="F23">
            <v>77</v>
          </cell>
          <cell r="G23">
            <v>17515</v>
          </cell>
          <cell r="H23">
            <v>40</v>
          </cell>
          <cell r="I23">
            <v>24138</v>
          </cell>
          <cell r="J23">
            <v>3</v>
          </cell>
          <cell r="K23">
            <v>32948</v>
          </cell>
          <cell r="L23">
            <v>1</v>
          </cell>
          <cell r="M23">
            <v>151012</v>
          </cell>
          <cell r="N23">
            <v>121</v>
          </cell>
          <cell r="O23">
            <v>20019</v>
          </cell>
        </row>
        <row r="24">
          <cell r="A24">
            <v>115</v>
          </cell>
          <cell r="C24" t="str">
            <v>SIGNS, SYMPTOMS &amp; OTHER FACTORS INFLUENCING HEALTH STATUS                         </v>
          </cell>
          <cell r="D24">
            <v>0</v>
          </cell>
          <cell r="E24" t="str">
            <v>.</v>
          </cell>
          <cell r="F24">
            <v>43</v>
          </cell>
          <cell r="G24">
            <v>9164</v>
          </cell>
          <cell r="H24">
            <v>63</v>
          </cell>
          <cell r="I24">
            <v>11038</v>
          </cell>
          <cell r="J24">
            <v>8</v>
          </cell>
          <cell r="K24">
            <v>22165.5</v>
          </cell>
          <cell r="L24">
            <v>1</v>
          </cell>
          <cell r="M24">
            <v>1560000</v>
          </cell>
          <cell r="N24">
            <v>115</v>
          </cell>
          <cell r="O24">
            <v>10306</v>
          </cell>
        </row>
        <row r="25">
          <cell r="A25">
            <v>112</v>
          </cell>
          <cell r="C25" t="str">
            <v>TONSIL &amp; ADENOID PROCEDURES                                                       </v>
          </cell>
          <cell r="D25">
            <v>0</v>
          </cell>
          <cell r="E25" t="str">
            <v>.</v>
          </cell>
          <cell r="F25">
            <v>66</v>
          </cell>
          <cell r="G25">
            <v>10306</v>
          </cell>
          <cell r="H25">
            <v>38</v>
          </cell>
          <cell r="I25">
            <v>15908</v>
          </cell>
          <cell r="J25">
            <v>5</v>
          </cell>
          <cell r="K25">
            <v>29037</v>
          </cell>
          <cell r="L25">
            <v>3</v>
          </cell>
          <cell r="M25">
            <v>148266</v>
          </cell>
          <cell r="N25">
            <v>112</v>
          </cell>
          <cell r="O25">
            <v>12242.5</v>
          </cell>
        </row>
        <row r="26">
          <cell r="A26">
            <v>110</v>
          </cell>
          <cell r="C26" t="str">
            <v>POISONING OF MEDICINAL AGENTS                                                     </v>
          </cell>
          <cell r="D26">
            <v>0</v>
          </cell>
          <cell r="E26" t="str">
            <v>.</v>
          </cell>
          <cell r="F26">
            <v>66</v>
          </cell>
          <cell r="G26">
            <v>7579.5</v>
          </cell>
          <cell r="H26">
            <v>33</v>
          </cell>
          <cell r="I26">
            <v>8632</v>
          </cell>
          <cell r="J26">
            <v>10</v>
          </cell>
          <cell r="K26">
            <v>19812</v>
          </cell>
          <cell r="L26">
            <v>1</v>
          </cell>
          <cell r="M26">
            <v>43931</v>
          </cell>
          <cell r="N26">
            <v>110</v>
          </cell>
          <cell r="O26">
            <v>8076</v>
          </cell>
        </row>
        <row r="27">
          <cell r="A27">
            <v>106</v>
          </cell>
          <cell r="C27" t="str">
            <v>MIGRAINE &amp; OTHER HEADACHES                                                        </v>
          </cell>
          <cell r="D27">
            <v>0</v>
          </cell>
          <cell r="E27" t="str">
            <v>.</v>
          </cell>
          <cell r="F27">
            <v>60</v>
          </cell>
          <cell r="G27">
            <v>9661.5</v>
          </cell>
          <cell r="H27">
            <v>30</v>
          </cell>
          <cell r="I27">
            <v>10993</v>
          </cell>
          <cell r="J27">
            <v>15</v>
          </cell>
          <cell r="K27">
            <v>12428</v>
          </cell>
          <cell r="L27">
            <v>1</v>
          </cell>
          <cell r="M27">
            <v>17367</v>
          </cell>
          <cell r="N27">
            <v>106</v>
          </cell>
          <cell r="O27">
            <v>9877.5</v>
          </cell>
        </row>
        <row r="28">
          <cell r="A28">
            <v>99</v>
          </cell>
          <cell r="C28" t="str">
            <v>OTHER ANEMIA &amp; DISORDERS OF BLOOD &amp; BLOOD-FORMING ORGANS                          </v>
          </cell>
          <cell r="D28">
            <v>0</v>
          </cell>
          <cell r="E28" t="str">
            <v>.</v>
          </cell>
          <cell r="F28">
            <v>71</v>
          </cell>
          <cell r="G28">
            <v>10432</v>
          </cell>
          <cell r="H28">
            <v>20</v>
          </cell>
          <cell r="I28">
            <v>11283</v>
          </cell>
          <cell r="J28">
            <v>7</v>
          </cell>
          <cell r="K28">
            <v>21318</v>
          </cell>
          <cell r="L28">
            <v>1</v>
          </cell>
          <cell r="M28">
            <v>85158</v>
          </cell>
          <cell r="N28">
            <v>99</v>
          </cell>
          <cell r="O28">
            <v>10985</v>
          </cell>
        </row>
        <row r="29">
          <cell r="A29">
            <v>98.001</v>
          </cell>
          <cell r="C29" t="str">
            <v>FEVER                                                                             </v>
          </cell>
          <cell r="D29">
            <v>0</v>
          </cell>
          <cell r="E29" t="str">
            <v>.</v>
          </cell>
          <cell r="F29">
            <v>45</v>
          </cell>
          <cell r="G29">
            <v>8885</v>
          </cell>
          <cell r="H29">
            <v>36</v>
          </cell>
          <cell r="I29">
            <v>11862</v>
          </cell>
          <cell r="J29">
            <v>15</v>
          </cell>
          <cell r="K29">
            <v>29226</v>
          </cell>
          <cell r="L29">
            <v>2</v>
          </cell>
          <cell r="M29">
            <v>16796.5</v>
          </cell>
          <cell r="N29">
            <v>98</v>
          </cell>
          <cell r="O29">
            <v>10860</v>
          </cell>
        </row>
        <row r="30">
          <cell r="A30">
            <v>98</v>
          </cell>
          <cell r="C30" t="str">
            <v>ABDOMINAL PAIN                                                                    </v>
          </cell>
          <cell r="D30">
            <v>0</v>
          </cell>
          <cell r="E30" t="str">
            <v>.</v>
          </cell>
          <cell r="F30">
            <v>70</v>
          </cell>
          <cell r="G30">
            <v>9236.5</v>
          </cell>
          <cell r="H30">
            <v>22</v>
          </cell>
          <cell r="I30">
            <v>11059.5</v>
          </cell>
          <cell r="J30">
            <v>6</v>
          </cell>
          <cell r="K30">
            <v>11979.5</v>
          </cell>
          <cell r="L30">
            <v>0</v>
          </cell>
          <cell r="M30" t="str">
            <v>.</v>
          </cell>
          <cell r="N30">
            <v>98</v>
          </cell>
          <cell r="O30">
            <v>10101</v>
          </cell>
        </row>
        <row r="31">
          <cell r="A31">
            <v>94</v>
          </cell>
          <cell r="C31" t="str">
            <v>MALNUTRITION, FAILURE TO THRIVE &amp; OTHER NUTRITIONAL DISORDERS                     </v>
          </cell>
          <cell r="D31">
            <v>0</v>
          </cell>
          <cell r="E31" t="str">
            <v>.</v>
          </cell>
          <cell r="F31">
            <v>22</v>
          </cell>
          <cell r="G31">
            <v>12151.5</v>
          </cell>
          <cell r="H31">
            <v>39</v>
          </cell>
          <cell r="I31">
            <v>17855</v>
          </cell>
          <cell r="J31">
            <v>30</v>
          </cell>
          <cell r="K31">
            <v>17204</v>
          </cell>
          <cell r="L31">
            <v>3</v>
          </cell>
          <cell r="M31">
            <v>71627</v>
          </cell>
          <cell r="N31">
            <v>94</v>
          </cell>
          <cell r="O31">
            <v>16113.5</v>
          </cell>
        </row>
        <row r="32">
          <cell r="A32">
            <v>91.001</v>
          </cell>
          <cell r="C32" t="str">
            <v>OTHER EAR, NOSE, MOUTH,THROAT &amp; CRANIAL/FACIAL DIAGNOSES                          </v>
          </cell>
          <cell r="D32">
            <v>0</v>
          </cell>
          <cell r="E32" t="str">
            <v>.</v>
          </cell>
          <cell r="F32">
            <v>48</v>
          </cell>
          <cell r="G32">
            <v>8100</v>
          </cell>
          <cell r="H32">
            <v>34</v>
          </cell>
          <cell r="I32">
            <v>12281</v>
          </cell>
          <cell r="J32">
            <v>7</v>
          </cell>
          <cell r="K32">
            <v>12557</v>
          </cell>
          <cell r="L32">
            <v>2</v>
          </cell>
          <cell r="M32">
            <v>93173.5</v>
          </cell>
          <cell r="N32">
            <v>91</v>
          </cell>
          <cell r="O32">
            <v>8787</v>
          </cell>
        </row>
        <row r="33">
          <cell r="A33">
            <v>91</v>
          </cell>
          <cell r="C33" t="str">
            <v>CONCUSSION, CLOSED SKULL FX NOS,UNCOMPLICATED INTRACRANIAL INJURY, COMA &lt; 1 HR OR </v>
          </cell>
          <cell r="D33">
            <v>0</v>
          </cell>
          <cell r="E33" t="str">
            <v>.</v>
          </cell>
          <cell r="F33">
            <v>69</v>
          </cell>
          <cell r="G33">
            <v>8598</v>
          </cell>
          <cell r="H33">
            <v>20</v>
          </cell>
          <cell r="I33">
            <v>11272</v>
          </cell>
          <cell r="J33">
            <v>2</v>
          </cell>
          <cell r="K33">
            <v>27510.5</v>
          </cell>
          <cell r="L33">
            <v>0</v>
          </cell>
          <cell r="M33" t="str">
            <v>.</v>
          </cell>
          <cell r="N33">
            <v>91</v>
          </cell>
          <cell r="O33">
            <v>9094</v>
          </cell>
        </row>
        <row r="34">
          <cell r="A34">
            <v>89</v>
          </cell>
          <cell r="C34" t="str">
            <v>KNEE &amp; LOWER LEG PROCEDURES EXCEPT FOOT                                           </v>
          </cell>
          <cell r="D34">
            <v>0</v>
          </cell>
          <cell r="E34" t="str">
            <v>.</v>
          </cell>
          <cell r="F34">
            <v>45</v>
          </cell>
          <cell r="G34">
            <v>24975</v>
          </cell>
          <cell r="H34">
            <v>35</v>
          </cell>
          <cell r="I34">
            <v>26244</v>
          </cell>
          <cell r="J34">
            <v>9</v>
          </cell>
          <cell r="K34">
            <v>39079</v>
          </cell>
          <cell r="L34">
            <v>0</v>
          </cell>
          <cell r="M34" t="str">
            <v>.</v>
          </cell>
          <cell r="N34">
            <v>89</v>
          </cell>
          <cell r="O34">
            <v>25623</v>
          </cell>
        </row>
        <row r="35">
          <cell r="A35">
            <v>87.001</v>
          </cell>
          <cell r="C35" t="str">
            <v>KIDNEY &amp; URINARY TRACT PROCEDURES FOR NONMALIGNANCY                               </v>
          </cell>
          <cell r="D35">
            <v>0</v>
          </cell>
          <cell r="E35" t="str">
            <v>.</v>
          </cell>
          <cell r="F35">
            <v>66</v>
          </cell>
          <cell r="G35">
            <v>23314</v>
          </cell>
          <cell r="H35">
            <v>18</v>
          </cell>
          <cell r="I35">
            <v>31279</v>
          </cell>
          <cell r="J35">
            <v>3</v>
          </cell>
          <cell r="K35">
            <v>55057</v>
          </cell>
          <cell r="L35">
            <v>0</v>
          </cell>
          <cell r="M35" t="str">
            <v>.</v>
          </cell>
          <cell r="N35">
            <v>87</v>
          </cell>
          <cell r="O35">
            <v>25509</v>
          </cell>
        </row>
        <row r="36">
          <cell r="A36">
            <v>87.001</v>
          </cell>
          <cell r="C36" t="str">
            <v>RESPIRATORY SIGNS, SYMPTOMS &amp; MINOR DIAGNOSES                                     </v>
          </cell>
          <cell r="D36">
            <v>0</v>
          </cell>
          <cell r="E36" t="str">
            <v>.</v>
          </cell>
          <cell r="F36">
            <v>43</v>
          </cell>
          <cell r="G36">
            <v>9742</v>
          </cell>
          <cell r="H36">
            <v>21</v>
          </cell>
          <cell r="I36">
            <v>9489</v>
          </cell>
          <cell r="J36">
            <v>13</v>
          </cell>
          <cell r="K36">
            <v>25826</v>
          </cell>
          <cell r="L36">
            <v>10</v>
          </cell>
          <cell r="M36">
            <v>18933.5</v>
          </cell>
          <cell r="N36">
            <v>87</v>
          </cell>
          <cell r="O36">
            <v>11122</v>
          </cell>
        </row>
        <row r="37">
          <cell r="A37">
            <v>87</v>
          </cell>
          <cell r="C37" t="str">
            <v>OTHER NERVOUS SYSTEM &amp; RELATED PROCEDURES                                         </v>
          </cell>
          <cell r="D37">
            <v>0</v>
          </cell>
          <cell r="E37" t="str">
            <v>.</v>
          </cell>
          <cell r="F37">
            <v>54</v>
          </cell>
          <cell r="G37">
            <v>21626</v>
          </cell>
          <cell r="H37">
            <v>13</v>
          </cell>
          <cell r="I37">
            <v>44780</v>
          </cell>
          <cell r="J37">
            <v>16</v>
          </cell>
          <cell r="K37">
            <v>53114</v>
          </cell>
          <cell r="L37">
            <v>4</v>
          </cell>
          <cell r="M37">
            <v>68062.5</v>
          </cell>
          <cell r="N37">
            <v>87</v>
          </cell>
          <cell r="O37">
            <v>25193</v>
          </cell>
        </row>
        <row r="38">
          <cell r="A38">
            <v>85</v>
          </cell>
          <cell r="C38" t="str">
            <v>CONNECTIVE TISSUE DISORDERS                                                       </v>
          </cell>
          <cell r="D38">
            <v>0</v>
          </cell>
          <cell r="E38" t="str">
            <v>.</v>
          </cell>
          <cell r="F38">
            <v>52</v>
          </cell>
          <cell r="G38">
            <v>11344.5</v>
          </cell>
          <cell r="H38">
            <v>15</v>
          </cell>
          <cell r="I38">
            <v>19780</v>
          </cell>
          <cell r="J38">
            <v>16</v>
          </cell>
          <cell r="K38">
            <v>16900</v>
          </cell>
          <cell r="L38">
            <v>2</v>
          </cell>
          <cell r="M38">
            <v>387243.5</v>
          </cell>
          <cell r="N38">
            <v>85</v>
          </cell>
          <cell r="O38">
            <v>14526</v>
          </cell>
        </row>
        <row r="39">
          <cell r="A39">
            <v>83</v>
          </cell>
          <cell r="C39" t="str">
            <v>MAJOR HEMATOLOGIC/IMMUNOLOGIC DIAG EXC SICKLE CELL CRISIS &amp; COAGUL                </v>
          </cell>
          <cell r="D39">
            <v>0</v>
          </cell>
          <cell r="E39" t="str">
            <v>.</v>
          </cell>
          <cell r="F39">
            <v>21</v>
          </cell>
          <cell r="G39">
            <v>10764</v>
          </cell>
          <cell r="H39">
            <v>42</v>
          </cell>
          <cell r="I39">
            <v>19410</v>
          </cell>
          <cell r="J39">
            <v>17</v>
          </cell>
          <cell r="K39">
            <v>22911</v>
          </cell>
          <cell r="L39">
            <v>3</v>
          </cell>
          <cell r="M39">
            <v>140948</v>
          </cell>
          <cell r="N39">
            <v>83</v>
          </cell>
          <cell r="O39">
            <v>18973</v>
          </cell>
        </row>
        <row r="40">
          <cell r="A40">
            <v>81</v>
          </cell>
          <cell r="C40" t="str">
            <v>OTHER MUSCULOSKELETAL SYSTEM &amp; CONNECTIVE TISSUE DIAGNOSES                        </v>
          </cell>
          <cell r="D40">
            <v>0</v>
          </cell>
          <cell r="E40" t="str">
            <v>.</v>
          </cell>
          <cell r="F40">
            <v>45</v>
          </cell>
          <cell r="G40">
            <v>9262</v>
          </cell>
          <cell r="H40">
            <v>27</v>
          </cell>
          <cell r="I40">
            <v>11800</v>
          </cell>
          <cell r="J40">
            <v>9</v>
          </cell>
          <cell r="K40">
            <v>25219</v>
          </cell>
          <cell r="L40">
            <v>0</v>
          </cell>
          <cell r="M40" t="str">
            <v>.</v>
          </cell>
          <cell r="N40">
            <v>81</v>
          </cell>
          <cell r="O40">
            <v>9919</v>
          </cell>
        </row>
        <row r="41">
          <cell r="A41">
            <v>79</v>
          </cell>
          <cell r="C41" t="str">
            <v>NEONATE BIRTHWT &gt;2499G, NORMAL NEWBORN OR NEONATE W OTHER PROBLEM                 </v>
          </cell>
          <cell r="D41">
            <v>0</v>
          </cell>
          <cell r="E41" t="str">
            <v>.</v>
          </cell>
          <cell r="F41">
            <v>30</v>
          </cell>
          <cell r="G41">
            <v>6454</v>
          </cell>
          <cell r="H41">
            <v>32</v>
          </cell>
          <cell r="I41">
            <v>6561</v>
          </cell>
          <cell r="J41">
            <v>17</v>
          </cell>
          <cell r="K41">
            <v>9636</v>
          </cell>
          <cell r="L41">
            <v>0</v>
          </cell>
          <cell r="M41" t="str">
            <v>.</v>
          </cell>
          <cell r="N41">
            <v>79</v>
          </cell>
          <cell r="O41">
            <v>7100</v>
          </cell>
        </row>
        <row r="42">
          <cell r="A42">
            <v>75</v>
          </cell>
          <cell r="C42" t="str">
            <v>MAJOR GASTROINTESTINAL &amp; PERITONEAL INFECTIONS                                    </v>
          </cell>
          <cell r="D42">
            <v>0</v>
          </cell>
          <cell r="E42" t="str">
            <v>.</v>
          </cell>
          <cell r="F42">
            <v>12</v>
          </cell>
          <cell r="G42">
            <v>11447.5</v>
          </cell>
          <cell r="H42">
            <v>45</v>
          </cell>
          <cell r="I42">
            <v>23172</v>
          </cell>
          <cell r="J42">
            <v>14</v>
          </cell>
          <cell r="K42">
            <v>28131.5</v>
          </cell>
          <cell r="L42">
            <v>4</v>
          </cell>
          <cell r="M42">
            <v>111276</v>
          </cell>
          <cell r="N42">
            <v>75</v>
          </cell>
          <cell r="O42">
            <v>19597</v>
          </cell>
        </row>
        <row r="43">
          <cell r="A43">
            <v>72</v>
          </cell>
          <cell r="C43" t="str">
            <v>BPD &amp; OTH CHRONIC RESPIRATORY DISEASES ARISING IN PERINATAL PERIOD                </v>
          </cell>
          <cell r="D43">
            <v>0</v>
          </cell>
          <cell r="E43" t="str">
            <v>.</v>
          </cell>
          <cell r="F43">
            <v>3</v>
          </cell>
          <cell r="G43">
            <v>17147</v>
          </cell>
          <cell r="H43">
            <v>25</v>
          </cell>
          <cell r="I43">
            <v>13718</v>
          </cell>
          <cell r="J43">
            <v>26</v>
          </cell>
          <cell r="K43">
            <v>19457</v>
          </cell>
          <cell r="L43">
            <v>18</v>
          </cell>
          <cell r="M43">
            <v>23715.5</v>
          </cell>
          <cell r="N43">
            <v>72</v>
          </cell>
          <cell r="O43">
            <v>19244.5</v>
          </cell>
        </row>
        <row r="44">
          <cell r="A44">
            <v>69</v>
          </cell>
          <cell r="C44" t="str">
            <v>MAJOR RESPIRATORY INFECTIONS &amp; INFLAMMATIONS                                      </v>
          </cell>
          <cell r="D44">
            <v>0</v>
          </cell>
          <cell r="E44" t="str">
            <v>.</v>
          </cell>
          <cell r="F44">
            <v>11</v>
          </cell>
          <cell r="G44">
            <v>13108</v>
          </cell>
          <cell r="H44">
            <v>22</v>
          </cell>
          <cell r="I44">
            <v>17753.5</v>
          </cell>
          <cell r="J44">
            <v>27</v>
          </cell>
          <cell r="K44">
            <v>42863</v>
          </cell>
          <cell r="L44">
            <v>9</v>
          </cell>
          <cell r="M44">
            <v>71418</v>
          </cell>
          <cell r="N44">
            <v>69</v>
          </cell>
          <cell r="O44">
            <v>28320</v>
          </cell>
        </row>
        <row r="45">
          <cell r="A45">
            <v>68</v>
          </cell>
          <cell r="C45" t="str">
            <v>VIRAL MENINGITIS                                                                  </v>
          </cell>
          <cell r="D45">
            <v>0</v>
          </cell>
          <cell r="E45" t="str">
            <v>.</v>
          </cell>
          <cell r="F45">
            <v>51</v>
          </cell>
          <cell r="G45">
            <v>11310</v>
          </cell>
          <cell r="H45">
            <v>15</v>
          </cell>
          <cell r="I45">
            <v>14247</v>
          </cell>
          <cell r="J45">
            <v>1</v>
          </cell>
          <cell r="K45">
            <v>12329</v>
          </cell>
          <cell r="L45">
            <v>1</v>
          </cell>
          <cell r="M45">
            <v>66599</v>
          </cell>
          <cell r="N45">
            <v>68</v>
          </cell>
          <cell r="O45">
            <v>11915.5</v>
          </cell>
        </row>
        <row r="46">
          <cell r="A46">
            <v>67</v>
          </cell>
          <cell r="C46" t="str">
            <v>RESPIRATORY SYSTEM DIAGNOSIS W VENTILATOR SUPPORT 96+ HOURS                       </v>
          </cell>
          <cell r="D46">
            <v>0</v>
          </cell>
          <cell r="E46" t="str">
            <v>.</v>
          </cell>
          <cell r="F46">
            <v>1</v>
          </cell>
          <cell r="G46">
            <v>56570</v>
          </cell>
          <cell r="H46">
            <v>14</v>
          </cell>
          <cell r="I46">
            <v>59543.5</v>
          </cell>
          <cell r="J46">
            <v>37</v>
          </cell>
          <cell r="K46">
            <v>99137</v>
          </cell>
          <cell r="L46">
            <v>15</v>
          </cell>
          <cell r="M46">
            <v>190651</v>
          </cell>
          <cell r="N46">
            <v>67</v>
          </cell>
          <cell r="O46">
            <v>86221</v>
          </cell>
        </row>
        <row r="47">
          <cell r="A47">
            <v>66</v>
          </cell>
          <cell r="C47" t="str">
            <v>POST-OPERATIVE, POST-TRAUMATIC, OTHER DEVICE INFECTIONS                           </v>
          </cell>
          <cell r="D47">
            <v>0</v>
          </cell>
          <cell r="E47" t="str">
            <v>.</v>
          </cell>
          <cell r="F47">
            <v>8</v>
          </cell>
          <cell r="G47">
            <v>7488</v>
          </cell>
          <cell r="H47">
            <v>23</v>
          </cell>
          <cell r="I47">
            <v>18309</v>
          </cell>
          <cell r="J47">
            <v>22</v>
          </cell>
          <cell r="K47">
            <v>32674</v>
          </cell>
          <cell r="L47">
            <v>13</v>
          </cell>
          <cell r="M47">
            <v>40786</v>
          </cell>
          <cell r="N47">
            <v>66</v>
          </cell>
          <cell r="O47">
            <v>25301</v>
          </cell>
        </row>
        <row r="48">
          <cell r="A48">
            <v>63</v>
          </cell>
          <cell r="C48" t="str">
            <v>INTESTINAL OBSTRUCTION                                                            </v>
          </cell>
          <cell r="D48">
            <v>0</v>
          </cell>
          <cell r="E48" t="str">
            <v>.</v>
          </cell>
          <cell r="F48">
            <v>29</v>
          </cell>
          <cell r="G48">
            <v>7423</v>
          </cell>
          <cell r="H48">
            <v>14</v>
          </cell>
          <cell r="I48">
            <v>10464</v>
          </cell>
          <cell r="J48">
            <v>19</v>
          </cell>
          <cell r="K48">
            <v>17788</v>
          </cell>
          <cell r="L48">
            <v>1</v>
          </cell>
          <cell r="M48">
            <v>44471</v>
          </cell>
          <cell r="N48">
            <v>63</v>
          </cell>
          <cell r="O48">
            <v>9366</v>
          </cell>
        </row>
        <row r="49">
          <cell r="A49">
            <v>61.001</v>
          </cell>
          <cell r="C49" t="str">
            <v>COAGULATION &amp; PLATELET DISORDERS                                                  </v>
          </cell>
          <cell r="D49">
            <v>0</v>
          </cell>
          <cell r="E49" t="str">
            <v>.</v>
          </cell>
          <cell r="F49">
            <v>28</v>
          </cell>
          <cell r="G49">
            <v>18343</v>
          </cell>
          <cell r="H49">
            <v>20</v>
          </cell>
          <cell r="I49">
            <v>18040</v>
          </cell>
          <cell r="J49">
            <v>12</v>
          </cell>
          <cell r="K49">
            <v>23936</v>
          </cell>
          <cell r="L49">
            <v>1</v>
          </cell>
          <cell r="M49">
            <v>81405</v>
          </cell>
          <cell r="N49">
            <v>61</v>
          </cell>
          <cell r="O49">
            <v>18852</v>
          </cell>
        </row>
        <row r="50">
          <cell r="A50">
            <v>61</v>
          </cell>
          <cell r="C50" t="str">
            <v>OTHER SKIN, SUBCUTANEOUS TISSUE &amp; BREAST DISORDERS                                </v>
          </cell>
          <cell r="D50">
            <v>0</v>
          </cell>
          <cell r="E50" t="str">
            <v>.</v>
          </cell>
          <cell r="F50">
            <v>38</v>
          </cell>
          <cell r="G50">
            <v>6664.5</v>
          </cell>
          <cell r="H50">
            <v>18</v>
          </cell>
          <cell r="I50">
            <v>9306.5</v>
          </cell>
          <cell r="J50">
            <v>5</v>
          </cell>
          <cell r="K50">
            <v>17190</v>
          </cell>
          <cell r="L50">
            <v>0</v>
          </cell>
          <cell r="M50" t="str">
            <v>.</v>
          </cell>
          <cell r="N50">
            <v>61</v>
          </cell>
          <cell r="O50">
            <v>7551</v>
          </cell>
        </row>
        <row r="51">
          <cell r="A51">
            <v>60.001</v>
          </cell>
          <cell r="C51" t="str">
            <v>SHOULDER, UPPER ARM  &amp; FOREARM PROCEDURES                                         </v>
          </cell>
          <cell r="D51">
            <v>0</v>
          </cell>
          <cell r="E51" t="str">
            <v>.</v>
          </cell>
          <cell r="F51">
            <v>26</v>
          </cell>
          <cell r="G51">
            <v>13964.5</v>
          </cell>
          <cell r="H51">
            <v>31</v>
          </cell>
          <cell r="I51">
            <v>19127</v>
          </cell>
          <cell r="J51">
            <v>3</v>
          </cell>
          <cell r="K51">
            <v>18824</v>
          </cell>
          <cell r="L51">
            <v>0</v>
          </cell>
          <cell r="M51" t="str">
            <v>.</v>
          </cell>
          <cell r="N51">
            <v>60</v>
          </cell>
          <cell r="O51">
            <v>17350</v>
          </cell>
        </row>
        <row r="52">
          <cell r="A52">
            <v>60.001</v>
          </cell>
          <cell r="C52" t="str">
            <v>OTHER STOMACH, ESOPHAGEAL &amp; DUODENAL PROCEDURES                                   </v>
          </cell>
          <cell r="D52">
            <v>0</v>
          </cell>
          <cell r="E52" t="str">
            <v>.</v>
          </cell>
          <cell r="F52">
            <v>43</v>
          </cell>
          <cell r="G52">
            <v>16110</v>
          </cell>
          <cell r="H52">
            <v>6</v>
          </cell>
          <cell r="I52">
            <v>36392</v>
          </cell>
          <cell r="J52">
            <v>8</v>
          </cell>
          <cell r="K52">
            <v>47379.5</v>
          </cell>
          <cell r="L52">
            <v>3</v>
          </cell>
          <cell r="M52">
            <v>50662</v>
          </cell>
          <cell r="N52">
            <v>60</v>
          </cell>
          <cell r="O52">
            <v>16957.5</v>
          </cell>
        </row>
        <row r="53">
          <cell r="A53">
            <v>60</v>
          </cell>
          <cell r="C53" t="str">
            <v>CRANIOTOMY EXCEPT FOR TRAUMA                                                      </v>
          </cell>
          <cell r="D53">
            <v>0</v>
          </cell>
          <cell r="E53" t="str">
            <v>.</v>
          </cell>
          <cell r="F53">
            <v>18</v>
          </cell>
          <cell r="G53">
            <v>29633</v>
          </cell>
          <cell r="H53">
            <v>21</v>
          </cell>
          <cell r="I53">
            <v>40423</v>
          </cell>
          <cell r="J53">
            <v>14</v>
          </cell>
          <cell r="K53">
            <v>45042.5</v>
          </cell>
          <cell r="L53">
            <v>7</v>
          </cell>
          <cell r="M53">
            <v>199742</v>
          </cell>
          <cell r="N53">
            <v>60</v>
          </cell>
          <cell r="O53">
            <v>42835</v>
          </cell>
        </row>
        <row r="54">
          <cell r="A54">
            <v>55</v>
          </cell>
          <cell r="C54" t="str">
            <v>OTHER MUSCULOSKELETAL SYSTEM &amp; CONNECTIVE TISSUE PROCEDURES                       </v>
          </cell>
          <cell r="D54">
            <v>0</v>
          </cell>
          <cell r="E54" t="str">
            <v>.</v>
          </cell>
          <cell r="F54">
            <v>7</v>
          </cell>
          <cell r="G54">
            <v>20496</v>
          </cell>
          <cell r="H54">
            <v>35</v>
          </cell>
          <cell r="I54">
            <v>21294</v>
          </cell>
          <cell r="J54">
            <v>12</v>
          </cell>
          <cell r="K54">
            <v>25364.5</v>
          </cell>
          <cell r="L54">
            <v>1</v>
          </cell>
          <cell r="M54">
            <v>150534</v>
          </cell>
          <cell r="N54">
            <v>55</v>
          </cell>
          <cell r="O54">
            <v>22401</v>
          </cell>
        </row>
        <row r="55">
          <cell r="A55">
            <v>53</v>
          </cell>
          <cell r="C55" t="str">
            <v>OTHER RESPIRATORY DIAGNOSES EXCEPT SIGNS, SYMPTOMS &amp; MINOR DIAGNOSES              </v>
          </cell>
          <cell r="D55">
            <v>0</v>
          </cell>
          <cell r="E55" t="str">
            <v>.</v>
          </cell>
          <cell r="F55">
            <v>19</v>
          </cell>
          <cell r="G55">
            <v>12531</v>
          </cell>
          <cell r="H55">
            <v>23</v>
          </cell>
          <cell r="I55">
            <v>13638</v>
          </cell>
          <cell r="J55">
            <v>8</v>
          </cell>
          <cell r="K55">
            <v>19786.5</v>
          </cell>
          <cell r="L55">
            <v>3</v>
          </cell>
          <cell r="M55">
            <v>26926</v>
          </cell>
          <cell r="N55">
            <v>53</v>
          </cell>
          <cell r="O55">
            <v>13711</v>
          </cell>
        </row>
        <row r="56">
          <cell r="A56">
            <v>52</v>
          </cell>
          <cell r="C56" t="str">
            <v>DENTAL &amp; ORAL DISEASES &amp; INJURIES                                                 </v>
          </cell>
          <cell r="D56">
            <v>0</v>
          </cell>
          <cell r="E56" t="str">
            <v>.</v>
          </cell>
          <cell r="F56">
            <v>29</v>
          </cell>
          <cell r="G56">
            <v>7563</v>
          </cell>
          <cell r="H56">
            <v>18</v>
          </cell>
          <cell r="I56">
            <v>10996.5</v>
          </cell>
          <cell r="J56">
            <v>4</v>
          </cell>
          <cell r="K56">
            <v>34307</v>
          </cell>
          <cell r="L56">
            <v>1</v>
          </cell>
          <cell r="M56">
            <v>51272</v>
          </cell>
          <cell r="N56">
            <v>52</v>
          </cell>
          <cell r="O56">
            <v>8828.5</v>
          </cell>
        </row>
        <row r="57">
          <cell r="A57">
            <v>51.001</v>
          </cell>
          <cell r="C57" t="str">
            <v>OTHER EAR, NOSE, MOUTH &amp; THROAT PROCEDURES                                        </v>
          </cell>
          <cell r="D57">
            <v>0</v>
          </cell>
          <cell r="E57" t="str">
            <v>.</v>
          </cell>
          <cell r="F57">
            <v>17</v>
          </cell>
          <cell r="G57">
            <v>16872</v>
          </cell>
          <cell r="H57">
            <v>19</v>
          </cell>
          <cell r="I57">
            <v>19845</v>
          </cell>
          <cell r="J57">
            <v>8</v>
          </cell>
          <cell r="K57">
            <v>38560.5</v>
          </cell>
          <cell r="L57">
            <v>7</v>
          </cell>
          <cell r="M57">
            <v>132440</v>
          </cell>
          <cell r="N57">
            <v>51</v>
          </cell>
          <cell r="O57">
            <v>24144</v>
          </cell>
        </row>
        <row r="58">
          <cell r="A58">
            <v>51</v>
          </cell>
          <cell r="C58" t="str">
            <v>OTHER DISORDERS OF NERVOUS SYSTEM                                                 </v>
          </cell>
          <cell r="D58">
            <v>0</v>
          </cell>
          <cell r="E58" t="str">
            <v>.</v>
          </cell>
          <cell r="F58">
            <v>23</v>
          </cell>
          <cell r="G58">
            <v>12375</v>
          </cell>
          <cell r="H58">
            <v>21</v>
          </cell>
          <cell r="I58">
            <v>14314</v>
          </cell>
          <cell r="J58">
            <v>6</v>
          </cell>
          <cell r="K58">
            <v>20396.5</v>
          </cell>
          <cell r="L58">
            <v>1</v>
          </cell>
          <cell r="M58">
            <v>223952</v>
          </cell>
          <cell r="N58">
            <v>51</v>
          </cell>
          <cell r="O58">
            <v>15261</v>
          </cell>
        </row>
        <row r="59">
          <cell r="A59">
            <v>50</v>
          </cell>
          <cell r="C59" t="str">
            <v>FOOT &amp; TOE PROCEDURES                                                             </v>
          </cell>
          <cell r="D59">
            <v>0</v>
          </cell>
          <cell r="E59" t="str">
            <v>.</v>
          </cell>
          <cell r="F59">
            <v>22</v>
          </cell>
          <cell r="G59">
            <v>23528.5</v>
          </cell>
          <cell r="H59">
            <v>23</v>
          </cell>
          <cell r="I59">
            <v>29267</v>
          </cell>
          <cell r="J59">
            <v>3</v>
          </cell>
          <cell r="K59">
            <v>34804</v>
          </cell>
          <cell r="L59">
            <v>2</v>
          </cell>
          <cell r="M59">
            <v>35619</v>
          </cell>
          <cell r="N59">
            <v>50</v>
          </cell>
          <cell r="O59">
            <v>28633.5</v>
          </cell>
        </row>
        <row r="60">
          <cell r="A60">
            <v>49</v>
          </cell>
          <cell r="C60" t="str">
            <v>INFLAMMATORY BOWEL DISEASE                                                        </v>
          </cell>
          <cell r="D60">
            <v>0</v>
          </cell>
          <cell r="E60" t="str">
            <v>.</v>
          </cell>
          <cell r="F60">
            <v>19</v>
          </cell>
          <cell r="G60">
            <v>22485</v>
          </cell>
          <cell r="H60">
            <v>24</v>
          </cell>
          <cell r="I60">
            <v>30545</v>
          </cell>
          <cell r="J60">
            <v>6</v>
          </cell>
          <cell r="K60">
            <v>32854.5</v>
          </cell>
          <cell r="L60">
            <v>0</v>
          </cell>
          <cell r="M60" t="str">
            <v>.</v>
          </cell>
          <cell r="N60">
            <v>49</v>
          </cell>
          <cell r="O60">
            <v>27514</v>
          </cell>
        </row>
        <row r="61">
          <cell r="A61">
            <v>48</v>
          </cell>
          <cell r="C61" t="str">
            <v>UNGROUPABLE                                                                       </v>
          </cell>
          <cell r="D61">
            <v>48</v>
          </cell>
          <cell r="E61">
            <v>8917.5</v>
          </cell>
          <cell r="F61">
            <v>0</v>
          </cell>
          <cell r="G61" t="str">
            <v>.</v>
          </cell>
          <cell r="H61">
            <v>0</v>
          </cell>
          <cell r="I61" t="str">
            <v>.</v>
          </cell>
          <cell r="J61">
            <v>0</v>
          </cell>
          <cell r="K61" t="str">
            <v>.</v>
          </cell>
          <cell r="L61">
            <v>0</v>
          </cell>
          <cell r="M61" t="str">
            <v>.</v>
          </cell>
          <cell r="N61">
            <v>48</v>
          </cell>
          <cell r="O61">
            <v>8917.5</v>
          </cell>
        </row>
        <row r="62">
          <cell r="A62">
            <v>46.001</v>
          </cell>
          <cell r="C62" t="str">
            <v>FRACTURES &amp; DISLOCATIONS EXCEPT FEMUR, PELVIS &amp; BACK                              </v>
          </cell>
          <cell r="D62">
            <v>0</v>
          </cell>
          <cell r="E62" t="str">
            <v>.</v>
          </cell>
          <cell r="F62">
            <v>35</v>
          </cell>
          <cell r="G62">
            <v>6395</v>
          </cell>
          <cell r="H62">
            <v>11</v>
          </cell>
          <cell r="I62">
            <v>7896</v>
          </cell>
          <cell r="J62">
            <v>0</v>
          </cell>
          <cell r="K62" t="str">
            <v>.</v>
          </cell>
          <cell r="L62">
            <v>0</v>
          </cell>
          <cell r="M62" t="str">
            <v>.</v>
          </cell>
          <cell r="N62">
            <v>46</v>
          </cell>
          <cell r="O62">
            <v>6513</v>
          </cell>
        </row>
        <row r="63">
          <cell r="A63">
            <v>46.001</v>
          </cell>
          <cell r="C63" t="str">
            <v>MAJOR CARDIOTHORACIC REPAIR OF HEART ANOMALY                                      </v>
          </cell>
          <cell r="D63">
            <v>0</v>
          </cell>
          <cell r="E63" t="str">
            <v>.</v>
          </cell>
          <cell r="F63">
            <v>0</v>
          </cell>
          <cell r="G63" t="str">
            <v>.</v>
          </cell>
          <cell r="H63">
            <v>2</v>
          </cell>
          <cell r="I63">
            <v>88343</v>
          </cell>
          <cell r="J63">
            <v>30</v>
          </cell>
          <cell r="K63">
            <v>133667</v>
          </cell>
          <cell r="L63">
            <v>14</v>
          </cell>
          <cell r="M63">
            <v>195981</v>
          </cell>
          <cell r="N63">
            <v>46</v>
          </cell>
          <cell r="O63">
            <v>140051</v>
          </cell>
        </row>
        <row r="64">
          <cell r="A64">
            <v>46</v>
          </cell>
          <cell r="C64" t="str">
            <v>HEAD TRAUMA W COMA &gt;1 HR OR HEMORRHAGE                                            </v>
          </cell>
          <cell r="D64">
            <v>0</v>
          </cell>
          <cell r="E64" t="str">
            <v>.</v>
          </cell>
          <cell r="F64">
            <v>31</v>
          </cell>
          <cell r="G64">
            <v>8698</v>
          </cell>
          <cell r="H64">
            <v>11</v>
          </cell>
          <cell r="I64">
            <v>23296</v>
          </cell>
          <cell r="J64">
            <v>3</v>
          </cell>
          <cell r="K64">
            <v>28774</v>
          </cell>
          <cell r="L64">
            <v>1</v>
          </cell>
          <cell r="M64">
            <v>65554</v>
          </cell>
          <cell r="N64">
            <v>46</v>
          </cell>
          <cell r="O64">
            <v>10266</v>
          </cell>
        </row>
        <row r="65">
          <cell r="A65">
            <v>45.001</v>
          </cell>
          <cell r="C65" t="str">
            <v>OTHER INFECTIOUS &amp; PARASITIC DISEASES                                             </v>
          </cell>
          <cell r="D65">
            <v>0</v>
          </cell>
          <cell r="E65" t="str">
            <v>.</v>
          </cell>
          <cell r="F65">
            <v>10</v>
          </cell>
          <cell r="G65">
            <v>8733</v>
          </cell>
          <cell r="H65">
            <v>19</v>
          </cell>
          <cell r="I65">
            <v>14532</v>
          </cell>
          <cell r="J65">
            <v>9</v>
          </cell>
          <cell r="K65">
            <v>16017</v>
          </cell>
          <cell r="L65">
            <v>7</v>
          </cell>
          <cell r="M65">
            <v>42813</v>
          </cell>
          <cell r="N65">
            <v>45</v>
          </cell>
          <cell r="O65">
            <v>16017</v>
          </cell>
        </row>
        <row r="66">
          <cell r="A66">
            <v>45</v>
          </cell>
          <cell r="C66" t="str">
            <v>DISORDERS OF PANCREAS EXCEPT MALIGNANCY                                           </v>
          </cell>
          <cell r="D66">
            <v>0</v>
          </cell>
          <cell r="E66" t="str">
            <v>.</v>
          </cell>
          <cell r="F66">
            <v>22</v>
          </cell>
          <cell r="G66">
            <v>9250</v>
          </cell>
          <cell r="H66">
            <v>12</v>
          </cell>
          <cell r="I66">
            <v>10207</v>
          </cell>
          <cell r="J66">
            <v>9</v>
          </cell>
          <cell r="K66">
            <v>27776</v>
          </cell>
          <cell r="L66">
            <v>2</v>
          </cell>
          <cell r="M66">
            <v>88283.5</v>
          </cell>
          <cell r="N66">
            <v>45</v>
          </cell>
          <cell r="O66">
            <v>10801</v>
          </cell>
        </row>
        <row r="67">
          <cell r="A67">
            <v>43</v>
          </cell>
          <cell r="C67" t="str">
            <v>TENDON, MUSCLE &amp; OTHER SOFT TISSUE PROCEDURES                                     </v>
          </cell>
          <cell r="D67">
            <v>0</v>
          </cell>
          <cell r="E67" t="str">
            <v>.</v>
          </cell>
          <cell r="F67">
            <v>31</v>
          </cell>
          <cell r="G67">
            <v>17027</v>
          </cell>
          <cell r="H67">
            <v>4</v>
          </cell>
          <cell r="I67">
            <v>30308</v>
          </cell>
          <cell r="J67">
            <v>7</v>
          </cell>
          <cell r="K67">
            <v>17524</v>
          </cell>
          <cell r="L67">
            <v>1</v>
          </cell>
          <cell r="M67">
            <v>119343</v>
          </cell>
          <cell r="N67">
            <v>43</v>
          </cell>
          <cell r="O67">
            <v>17524</v>
          </cell>
        </row>
        <row r="68">
          <cell r="A68">
            <v>42</v>
          </cell>
          <cell r="C68" t="str">
            <v>MAJOR SMALL &amp; LARGE BOWEL PROCEDURES                                              </v>
          </cell>
          <cell r="D68">
            <v>0</v>
          </cell>
          <cell r="E68" t="str">
            <v>.</v>
          </cell>
          <cell r="F68">
            <v>12</v>
          </cell>
          <cell r="G68">
            <v>33245.5</v>
          </cell>
          <cell r="H68">
            <v>14</v>
          </cell>
          <cell r="I68">
            <v>52964</v>
          </cell>
          <cell r="J68">
            <v>13</v>
          </cell>
          <cell r="K68">
            <v>101099</v>
          </cell>
          <cell r="L68">
            <v>3</v>
          </cell>
          <cell r="M68">
            <v>341908</v>
          </cell>
          <cell r="N68">
            <v>42</v>
          </cell>
          <cell r="O68">
            <v>50911</v>
          </cell>
        </row>
        <row r="69">
          <cell r="A69">
            <v>41</v>
          </cell>
          <cell r="C69" t="str">
            <v>NEONATE BIRTHWT &gt;2499G W MAJOR ANOMALY                                            </v>
          </cell>
          <cell r="D69">
            <v>0</v>
          </cell>
          <cell r="E69" t="str">
            <v>.</v>
          </cell>
          <cell r="F69">
            <v>8</v>
          </cell>
          <cell r="G69">
            <v>21790</v>
          </cell>
          <cell r="H69">
            <v>13</v>
          </cell>
          <cell r="I69">
            <v>62969</v>
          </cell>
          <cell r="J69">
            <v>13</v>
          </cell>
          <cell r="K69">
            <v>112108</v>
          </cell>
          <cell r="L69">
            <v>7</v>
          </cell>
          <cell r="M69">
            <v>195320</v>
          </cell>
          <cell r="N69">
            <v>41</v>
          </cell>
          <cell r="O69">
            <v>80817</v>
          </cell>
        </row>
        <row r="70">
          <cell r="A70">
            <v>39</v>
          </cell>
          <cell r="C70" t="str">
            <v>SPINAL PROCEDURES                                                                 </v>
          </cell>
          <cell r="D70">
            <v>0</v>
          </cell>
          <cell r="E70" t="str">
            <v>.</v>
          </cell>
          <cell r="F70">
            <v>4</v>
          </cell>
          <cell r="G70">
            <v>32340.5</v>
          </cell>
          <cell r="H70">
            <v>21</v>
          </cell>
          <cell r="I70">
            <v>33118</v>
          </cell>
          <cell r="J70">
            <v>10</v>
          </cell>
          <cell r="K70">
            <v>70613</v>
          </cell>
          <cell r="L70">
            <v>4</v>
          </cell>
          <cell r="M70">
            <v>150324.5</v>
          </cell>
          <cell r="N70">
            <v>39</v>
          </cell>
          <cell r="O70">
            <v>34557</v>
          </cell>
        </row>
        <row r="71">
          <cell r="A71">
            <v>38.001</v>
          </cell>
          <cell r="C71" t="str">
            <v>ELECTROLYTE DISORDERS EXCEPT HYPOVOLEMIA RELATED                                  </v>
          </cell>
          <cell r="D71">
            <v>0</v>
          </cell>
          <cell r="E71" t="str">
            <v>.</v>
          </cell>
          <cell r="F71">
            <v>3</v>
          </cell>
          <cell r="G71">
            <v>16076</v>
          </cell>
          <cell r="H71">
            <v>17</v>
          </cell>
          <cell r="I71">
            <v>9124</v>
          </cell>
          <cell r="J71">
            <v>16</v>
          </cell>
          <cell r="K71">
            <v>27965.5</v>
          </cell>
          <cell r="L71">
            <v>2</v>
          </cell>
          <cell r="M71">
            <v>140704</v>
          </cell>
          <cell r="N71">
            <v>38</v>
          </cell>
          <cell r="O71">
            <v>17831.5</v>
          </cell>
        </row>
        <row r="72">
          <cell r="A72">
            <v>38</v>
          </cell>
          <cell r="C72" t="str">
            <v>CARDIAC ARRHYTHMIA &amp; CONDUCTION DISORDERS                                         </v>
          </cell>
          <cell r="D72">
            <v>0</v>
          </cell>
          <cell r="E72" t="str">
            <v>.</v>
          </cell>
          <cell r="F72">
            <v>10</v>
          </cell>
          <cell r="G72">
            <v>7647.5</v>
          </cell>
          <cell r="H72">
            <v>21</v>
          </cell>
          <cell r="I72">
            <v>16442</v>
          </cell>
          <cell r="J72">
            <v>5</v>
          </cell>
          <cell r="K72">
            <v>15711</v>
          </cell>
          <cell r="L72">
            <v>2</v>
          </cell>
          <cell r="M72">
            <v>77807.5</v>
          </cell>
          <cell r="N72">
            <v>38</v>
          </cell>
          <cell r="O72">
            <v>13464.5</v>
          </cell>
        </row>
        <row r="73">
          <cell r="A73">
            <v>37.001</v>
          </cell>
          <cell r="C73" t="str">
            <v>ALLERGIC REACTIONS                                                                </v>
          </cell>
          <cell r="D73">
            <v>0</v>
          </cell>
          <cell r="E73" t="str">
            <v>.</v>
          </cell>
          <cell r="F73">
            <v>31</v>
          </cell>
          <cell r="G73">
            <v>6272</v>
          </cell>
          <cell r="H73">
            <v>5</v>
          </cell>
          <cell r="I73">
            <v>13563</v>
          </cell>
          <cell r="J73">
            <v>1</v>
          </cell>
          <cell r="K73">
            <v>9028</v>
          </cell>
          <cell r="L73">
            <v>0</v>
          </cell>
          <cell r="M73" t="str">
            <v>.</v>
          </cell>
          <cell r="N73">
            <v>37</v>
          </cell>
          <cell r="O73">
            <v>6583</v>
          </cell>
        </row>
        <row r="74">
          <cell r="A74">
            <v>37.001</v>
          </cell>
          <cell r="C74" t="str">
            <v>OTHER CARDIOTHORACIC PROCEDURES                                                   </v>
          </cell>
          <cell r="D74">
            <v>0</v>
          </cell>
          <cell r="E74" t="str">
            <v>.</v>
          </cell>
          <cell r="F74">
            <v>2</v>
          </cell>
          <cell r="G74">
            <v>74557</v>
          </cell>
          <cell r="H74">
            <v>2</v>
          </cell>
          <cell r="I74">
            <v>74612</v>
          </cell>
          <cell r="J74">
            <v>17</v>
          </cell>
          <cell r="K74">
            <v>83237</v>
          </cell>
          <cell r="L74">
            <v>16</v>
          </cell>
          <cell r="M74">
            <v>98881</v>
          </cell>
          <cell r="N74">
            <v>37</v>
          </cell>
          <cell r="O74">
            <v>84867</v>
          </cell>
        </row>
        <row r="75">
          <cell r="A75">
            <v>37</v>
          </cell>
          <cell r="C75" t="str">
            <v>CYSTIC FIBROSIS - PULMONARY DISEASE                                               </v>
          </cell>
          <cell r="D75">
            <v>0</v>
          </cell>
          <cell r="E75" t="str">
            <v>.</v>
          </cell>
          <cell r="F75">
            <v>6</v>
          </cell>
          <cell r="G75">
            <v>20047</v>
          </cell>
          <cell r="H75">
            <v>14</v>
          </cell>
          <cell r="I75">
            <v>55206</v>
          </cell>
          <cell r="J75">
            <v>12</v>
          </cell>
          <cell r="K75">
            <v>72688</v>
          </cell>
          <cell r="L75">
            <v>5</v>
          </cell>
          <cell r="M75">
            <v>117684</v>
          </cell>
          <cell r="N75">
            <v>37</v>
          </cell>
          <cell r="O75">
            <v>58616</v>
          </cell>
        </row>
        <row r="76">
          <cell r="A76">
            <v>36</v>
          </cell>
          <cell r="C76" t="str">
            <v>OSTEOMYELITIS, SEPTIC ARTHRITIS &amp; OTHER MUSCULOSKELETAL INFECTIONS                </v>
          </cell>
          <cell r="D76">
            <v>0</v>
          </cell>
          <cell r="E76" t="str">
            <v>.</v>
          </cell>
          <cell r="F76">
            <v>6</v>
          </cell>
          <cell r="G76">
            <v>12176</v>
          </cell>
          <cell r="H76">
            <v>26</v>
          </cell>
          <cell r="I76">
            <v>26929</v>
          </cell>
          <cell r="J76">
            <v>4</v>
          </cell>
          <cell r="K76">
            <v>74214.5</v>
          </cell>
          <cell r="L76">
            <v>0</v>
          </cell>
          <cell r="M76" t="str">
            <v>.</v>
          </cell>
          <cell r="N76">
            <v>36</v>
          </cell>
          <cell r="O76">
            <v>26090.5</v>
          </cell>
        </row>
        <row r="77">
          <cell r="A77">
            <v>35.001</v>
          </cell>
          <cell r="C77" t="str">
            <v>NONEXTENSIVE PROCEDURE UNRELATED TO PRINCIPAL DIAGNOSIS                           </v>
          </cell>
          <cell r="D77">
            <v>0</v>
          </cell>
          <cell r="E77" t="str">
            <v>.</v>
          </cell>
          <cell r="F77">
            <v>17</v>
          </cell>
          <cell r="G77">
            <v>20408</v>
          </cell>
          <cell r="H77">
            <v>10</v>
          </cell>
          <cell r="I77">
            <v>22458</v>
          </cell>
          <cell r="J77">
            <v>5</v>
          </cell>
          <cell r="K77">
            <v>40533</v>
          </cell>
          <cell r="L77">
            <v>3</v>
          </cell>
          <cell r="M77">
            <v>966999</v>
          </cell>
          <cell r="N77">
            <v>35</v>
          </cell>
          <cell r="O77">
            <v>22853</v>
          </cell>
        </row>
        <row r="78">
          <cell r="A78">
            <v>35</v>
          </cell>
          <cell r="C78" t="str">
            <v>NEONATE BIRTHWT &gt;2499G W OTHER MAJOR PROCEDURE                                    </v>
          </cell>
          <cell r="D78">
            <v>0</v>
          </cell>
          <cell r="E78" t="str">
            <v>.</v>
          </cell>
          <cell r="F78">
            <v>3</v>
          </cell>
          <cell r="G78">
            <v>78289</v>
          </cell>
          <cell r="H78">
            <v>9</v>
          </cell>
          <cell r="I78">
            <v>122814</v>
          </cell>
          <cell r="J78">
            <v>17</v>
          </cell>
          <cell r="K78">
            <v>240163</v>
          </cell>
          <cell r="L78">
            <v>6</v>
          </cell>
          <cell r="M78">
            <v>778700</v>
          </cell>
          <cell r="N78">
            <v>35</v>
          </cell>
          <cell r="O78">
            <v>196686</v>
          </cell>
        </row>
        <row r="79">
          <cell r="A79">
            <v>34.001</v>
          </cell>
          <cell r="C79" t="str">
            <v>PEPTIC ULCER &amp; GASTRITIS                                                          </v>
          </cell>
          <cell r="D79">
            <v>0</v>
          </cell>
          <cell r="E79" t="str">
            <v>.</v>
          </cell>
          <cell r="F79">
            <v>13</v>
          </cell>
          <cell r="G79">
            <v>5920</v>
          </cell>
          <cell r="H79">
            <v>13</v>
          </cell>
          <cell r="I79">
            <v>14919</v>
          </cell>
          <cell r="J79">
            <v>8</v>
          </cell>
          <cell r="K79">
            <v>28239</v>
          </cell>
          <cell r="L79">
            <v>0</v>
          </cell>
          <cell r="M79" t="str">
            <v>.</v>
          </cell>
          <cell r="N79">
            <v>34</v>
          </cell>
          <cell r="O79">
            <v>13237</v>
          </cell>
        </row>
        <row r="80">
          <cell r="A80">
            <v>34.001</v>
          </cell>
          <cell r="C80" t="str">
            <v>OTHER RESPIRATORY &amp; CHEST PROCEDURES                                              </v>
          </cell>
          <cell r="D80">
            <v>0</v>
          </cell>
          <cell r="E80" t="str">
            <v>.</v>
          </cell>
          <cell r="F80">
            <v>2</v>
          </cell>
          <cell r="G80">
            <v>60450.5</v>
          </cell>
          <cell r="H80">
            <v>17</v>
          </cell>
          <cell r="I80">
            <v>43653</v>
          </cell>
          <cell r="J80">
            <v>4</v>
          </cell>
          <cell r="K80">
            <v>35582.5</v>
          </cell>
          <cell r="L80">
            <v>11</v>
          </cell>
          <cell r="M80">
            <v>840962</v>
          </cell>
          <cell r="N80">
            <v>34</v>
          </cell>
          <cell r="O80">
            <v>59796</v>
          </cell>
        </row>
        <row r="81">
          <cell r="A81">
            <v>34</v>
          </cell>
          <cell r="C81" t="str">
            <v>VENTRICULAR SHUNT PROCEDURES                                                      </v>
          </cell>
          <cell r="D81">
            <v>0</v>
          </cell>
          <cell r="E81" t="str">
            <v>.</v>
          </cell>
          <cell r="F81">
            <v>8</v>
          </cell>
          <cell r="G81">
            <v>23490</v>
          </cell>
          <cell r="H81">
            <v>18</v>
          </cell>
          <cell r="I81">
            <v>30212</v>
          </cell>
          <cell r="J81">
            <v>7</v>
          </cell>
          <cell r="K81">
            <v>69892</v>
          </cell>
          <cell r="L81">
            <v>1</v>
          </cell>
          <cell r="M81">
            <v>51705</v>
          </cell>
          <cell r="N81">
            <v>34</v>
          </cell>
          <cell r="O81">
            <v>31182</v>
          </cell>
        </row>
        <row r="82">
          <cell r="A82">
            <v>33</v>
          </cell>
          <cell r="C82" t="str">
            <v>OTHER VASCULAR PROCEDURES                                                         </v>
          </cell>
          <cell r="D82">
            <v>0</v>
          </cell>
          <cell r="E82" t="str">
            <v>.</v>
          </cell>
          <cell r="F82">
            <v>9</v>
          </cell>
          <cell r="G82">
            <v>33214</v>
          </cell>
          <cell r="H82">
            <v>4</v>
          </cell>
          <cell r="I82">
            <v>88248.5</v>
          </cell>
          <cell r="J82">
            <v>14</v>
          </cell>
          <cell r="K82">
            <v>69274.5</v>
          </cell>
          <cell r="L82">
            <v>6</v>
          </cell>
          <cell r="M82">
            <v>71554.5</v>
          </cell>
          <cell r="N82">
            <v>33</v>
          </cell>
          <cell r="O82">
            <v>54784</v>
          </cell>
        </row>
        <row r="83">
          <cell r="A83">
            <v>32.001</v>
          </cell>
          <cell r="C83" t="str">
            <v>NEPHRITIS &amp; NEPHROSIS                                                             </v>
          </cell>
          <cell r="D83">
            <v>0</v>
          </cell>
          <cell r="E83" t="str">
            <v>.</v>
          </cell>
          <cell r="F83">
            <v>5</v>
          </cell>
          <cell r="G83">
            <v>10272</v>
          </cell>
          <cell r="H83">
            <v>17</v>
          </cell>
          <cell r="I83">
            <v>9634</v>
          </cell>
          <cell r="J83">
            <v>9</v>
          </cell>
          <cell r="K83">
            <v>10813</v>
          </cell>
          <cell r="L83">
            <v>1</v>
          </cell>
          <cell r="M83">
            <v>18161</v>
          </cell>
          <cell r="N83">
            <v>32</v>
          </cell>
          <cell r="O83">
            <v>10401</v>
          </cell>
        </row>
        <row r="84">
          <cell r="A84">
            <v>32</v>
          </cell>
          <cell r="C84" t="str">
            <v>DISORDERS OF GALLBLADDER &amp; BILIARY TRACT                                          </v>
          </cell>
          <cell r="D84">
            <v>0</v>
          </cell>
          <cell r="E84" t="str">
            <v>.</v>
          </cell>
          <cell r="F84">
            <v>2</v>
          </cell>
          <cell r="G84">
            <v>8726</v>
          </cell>
          <cell r="H84">
            <v>13</v>
          </cell>
          <cell r="I84">
            <v>19458</v>
          </cell>
          <cell r="J84">
            <v>14</v>
          </cell>
          <cell r="K84">
            <v>24287.5</v>
          </cell>
          <cell r="L84">
            <v>3</v>
          </cell>
          <cell r="M84">
            <v>48526</v>
          </cell>
          <cell r="N84">
            <v>32</v>
          </cell>
          <cell r="O84">
            <v>21702</v>
          </cell>
        </row>
        <row r="85">
          <cell r="A85">
            <v>31</v>
          </cell>
          <cell r="C85" t="str">
            <v>NEONATE BIRTHWT &gt;2499G W OTHER SIGNIFICANT CONDITION                              </v>
          </cell>
          <cell r="D85">
            <v>0</v>
          </cell>
          <cell r="E85" t="str">
            <v>.</v>
          </cell>
          <cell r="F85">
            <v>24</v>
          </cell>
          <cell r="G85">
            <v>10846</v>
          </cell>
          <cell r="H85">
            <v>3</v>
          </cell>
          <cell r="I85">
            <v>17086</v>
          </cell>
          <cell r="J85">
            <v>2</v>
          </cell>
          <cell r="K85">
            <v>39145</v>
          </cell>
          <cell r="L85">
            <v>2</v>
          </cell>
          <cell r="M85">
            <v>44119.5</v>
          </cell>
          <cell r="N85">
            <v>31</v>
          </cell>
          <cell r="O85">
            <v>11919</v>
          </cell>
        </row>
        <row r="86">
          <cell r="A86">
            <v>30.001</v>
          </cell>
          <cell r="C86" t="str">
            <v>OTHER DISORDERS OF THE LIVER                                                      </v>
          </cell>
          <cell r="D86">
            <v>0</v>
          </cell>
          <cell r="E86" t="str">
            <v>.</v>
          </cell>
          <cell r="F86">
            <v>4</v>
          </cell>
          <cell r="G86">
            <v>5628.5</v>
          </cell>
          <cell r="H86">
            <v>11</v>
          </cell>
          <cell r="I86">
            <v>15396</v>
          </cell>
          <cell r="J86">
            <v>12</v>
          </cell>
          <cell r="K86">
            <v>31703.5</v>
          </cell>
          <cell r="L86">
            <v>3</v>
          </cell>
          <cell r="M86">
            <v>69031</v>
          </cell>
          <cell r="N86">
            <v>30</v>
          </cell>
          <cell r="O86">
            <v>17426.5</v>
          </cell>
        </row>
        <row r="87">
          <cell r="A87">
            <v>30</v>
          </cell>
          <cell r="C87" t="str">
            <v>CLEFT LIP &amp; PALATE REPAIR                                                         </v>
          </cell>
          <cell r="D87">
            <v>0</v>
          </cell>
          <cell r="E87" t="str">
            <v>.</v>
          </cell>
          <cell r="F87">
            <v>19</v>
          </cell>
          <cell r="G87">
            <v>32553</v>
          </cell>
          <cell r="H87">
            <v>10</v>
          </cell>
          <cell r="I87">
            <v>30019.5</v>
          </cell>
          <cell r="J87">
            <v>1</v>
          </cell>
          <cell r="K87">
            <v>39930</v>
          </cell>
          <cell r="L87">
            <v>0</v>
          </cell>
          <cell r="M87" t="str">
            <v>.</v>
          </cell>
          <cell r="N87">
            <v>30</v>
          </cell>
          <cell r="O87">
            <v>32202.5</v>
          </cell>
        </row>
        <row r="88">
          <cell r="A88">
            <v>29</v>
          </cell>
          <cell r="C88" t="str">
            <v>OTHER INJURY, POISONING &amp; TOXIC EFFECT DIAGNOSES                                  </v>
          </cell>
          <cell r="D88">
            <v>0</v>
          </cell>
          <cell r="E88" t="str">
            <v>.</v>
          </cell>
          <cell r="F88">
            <v>11</v>
          </cell>
          <cell r="G88">
            <v>8193</v>
          </cell>
          <cell r="H88">
            <v>7</v>
          </cell>
          <cell r="I88">
            <v>14109</v>
          </cell>
          <cell r="J88">
            <v>3</v>
          </cell>
          <cell r="K88">
            <v>33235</v>
          </cell>
          <cell r="L88">
            <v>8</v>
          </cell>
          <cell r="M88">
            <v>128962.5</v>
          </cell>
          <cell r="N88">
            <v>29</v>
          </cell>
          <cell r="O88">
            <v>14964</v>
          </cell>
        </row>
        <row r="89">
          <cell r="A89">
            <v>28.001</v>
          </cell>
          <cell r="C89" t="str">
            <v>MODERATELY EXTENSIVE PROCEDURE UNRELATED TO PRINCIPAL DIAGNOSIS                   </v>
          </cell>
          <cell r="D89">
            <v>0</v>
          </cell>
          <cell r="E89" t="str">
            <v>.</v>
          </cell>
          <cell r="F89">
            <v>10</v>
          </cell>
          <cell r="G89">
            <v>42230</v>
          </cell>
          <cell r="H89">
            <v>8</v>
          </cell>
          <cell r="I89">
            <v>45889</v>
          </cell>
          <cell r="J89">
            <v>5</v>
          </cell>
          <cell r="K89">
            <v>69933</v>
          </cell>
          <cell r="L89">
            <v>5</v>
          </cell>
          <cell r="M89">
            <v>236084</v>
          </cell>
          <cell r="N89">
            <v>28</v>
          </cell>
          <cell r="O89">
            <v>46925</v>
          </cell>
        </row>
        <row r="90">
          <cell r="A90">
            <v>28.001</v>
          </cell>
          <cell r="C90" t="str">
            <v>NEONATE BIRTHWT &gt;2499G W MAJOR CARDIOVASCULAR PROCEDURE                           </v>
          </cell>
          <cell r="D90">
            <v>0</v>
          </cell>
          <cell r="E90" t="str">
            <v>.</v>
          </cell>
          <cell r="F90">
            <v>0</v>
          </cell>
          <cell r="G90" t="str">
            <v>.</v>
          </cell>
          <cell r="H90">
            <v>0</v>
          </cell>
          <cell r="I90" t="str">
            <v>.</v>
          </cell>
          <cell r="J90">
            <v>1</v>
          </cell>
          <cell r="K90">
            <v>175370</v>
          </cell>
          <cell r="L90">
            <v>27</v>
          </cell>
          <cell r="M90">
            <v>346188</v>
          </cell>
          <cell r="N90">
            <v>28</v>
          </cell>
          <cell r="O90">
            <v>325606</v>
          </cell>
        </row>
        <row r="91">
          <cell r="A91">
            <v>28</v>
          </cell>
          <cell r="C91" t="str">
            <v>CONTUSION, OPEN WOUND &amp; OTHER TRAUMA TO SKIN &amp; SUBCUTANEOUS TISSUE                </v>
          </cell>
          <cell r="D91">
            <v>0</v>
          </cell>
          <cell r="E91" t="str">
            <v>.</v>
          </cell>
          <cell r="F91">
            <v>19</v>
          </cell>
          <cell r="G91">
            <v>9046</v>
          </cell>
          <cell r="H91">
            <v>5</v>
          </cell>
          <cell r="I91">
            <v>15834</v>
          </cell>
          <cell r="J91">
            <v>4</v>
          </cell>
          <cell r="K91">
            <v>21798</v>
          </cell>
          <cell r="L91">
            <v>0</v>
          </cell>
          <cell r="M91" t="str">
            <v>.</v>
          </cell>
          <cell r="N91">
            <v>28</v>
          </cell>
          <cell r="O91">
            <v>9978.5</v>
          </cell>
        </row>
        <row r="92">
          <cell r="A92">
            <v>26.001</v>
          </cell>
          <cell r="C92" t="str">
            <v>OTHER KIDNEY &amp; URINARY TRACT DIAGNOSES, SIGNS &amp; SYMPTOMS                          </v>
          </cell>
          <cell r="D92">
            <v>0</v>
          </cell>
          <cell r="E92" t="str">
            <v>.</v>
          </cell>
          <cell r="F92">
            <v>12</v>
          </cell>
          <cell r="G92">
            <v>6401.5</v>
          </cell>
          <cell r="H92">
            <v>9</v>
          </cell>
          <cell r="I92">
            <v>11382</v>
          </cell>
          <cell r="J92">
            <v>4</v>
          </cell>
          <cell r="K92">
            <v>20228.5</v>
          </cell>
          <cell r="L92">
            <v>1</v>
          </cell>
          <cell r="M92">
            <v>17560</v>
          </cell>
          <cell r="N92">
            <v>26</v>
          </cell>
          <cell r="O92">
            <v>10705</v>
          </cell>
        </row>
        <row r="93">
          <cell r="A93">
            <v>26.001</v>
          </cell>
          <cell r="C93" t="str">
            <v>URINARY STONES &amp; ACQUIRED UPPER URINARY TRACT OBSTRUCTION                         </v>
          </cell>
          <cell r="D93">
            <v>0</v>
          </cell>
          <cell r="E93" t="str">
            <v>.</v>
          </cell>
          <cell r="F93">
            <v>5</v>
          </cell>
          <cell r="G93">
            <v>10483</v>
          </cell>
          <cell r="H93">
            <v>18</v>
          </cell>
          <cell r="I93">
            <v>12113.5</v>
          </cell>
          <cell r="J93">
            <v>3</v>
          </cell>
          <cell r="K93">
            <v>14877</v>
          </cell>
          <cell r="L93">
            <v>0</v>
          </cell>
          <cell r="M93" t="str">
            <v>.</v>
          </cell>
          <cell r="N93">
            <v>26</v>
          </cell>
          <cell r="O93">
            <v>12266.5</v>
          </cell>
        </row>
        <row r="94">
          <cell r="A94">
            <v>26.001</v>
          </cell>
          <cell r="C94" t="str">
            <v>OTHER BACK &amp; NECK DISORDERS, FRACTURES &amp; INJURIES                                 </v>
          </cell>
          <cell r="D94">
            <v>0</v>
          </cell>
          <cell r="E94" t="str">
            <v>.</v>
          </cell>
          <cell r="F94">
            <v>22</v>
          </cell>
          <cell r="G94">
            <v>10116.5</v>
          </cell>
          <cell r="H94">
            <v>4</v>
          </cell>
          <cell r="I94">
            <v>18402</v>
          </cell>
          <cell r="J94">
            <v>0</v>
          </cell>
          <cell r="K94" t="str">
            <v>.</v>
          </cell>
          <cell r="L94">
            <v>0</v>
          </cell>
          <cell r="M94" t="str">
            <v>.</v>
          </cell>
          <cell r="N94">
            <v>26</v>
          </cell>
          <cell r="O94">
            <v>10818</v>
          </cell>
        </row>
        <row r="95">
          <cell r="A95">
            <v>26.001</v>
          </cell>
          <cell r="C95" t="str">
            <v>OTHER SMALL &amp; LARGE BOWEL PROCEDURES                                              </v>
          </cell>
          <cell r="D95">
            <v>0</v>
          </cell>
          <cell r="E95" t="str">
            <v>.</v>
          </cell>
          <cell r="F95">
            <v>12</v>
          </cell>
          <cell r="G95">
            <v>25207.5</v>
          </cell>
          <cell r="H95">
            <v>7</v>
          </cell>
          <cell r="I95">
            <v>41884</v>
          </cell>
          <cell r="J95">
            <v>7</v>
          </cell>
          <cell r="K95">
            <v>41960</v>
          </cell>
          <cell r="L95">
            <v>0</v>
          </cell>
          <cell r="M95" t="str">
            <v>.</v>
          </cell>
          <cell r="N95">
            <v>26</v>
          </cell>
          <cell r="O95">
            <v>32707</v>
          </cell>
        </row>
        <row r="96">
          <cell r="A96">
            <v>26</v>
          </cell>
          <cell r="C96" t="str">
            <v>OTHER CIRCULATORY SYSTEM DIAGNOSES                                                </v>
          </cell>
          <cell r="D96">
            <v>0</v>
          </cell>
          <cell r="E96" t="str">
            <v>.</v>
          </cell>
          <cell r="F96">
            <v>6</v>
          </cell>
          <cell r="G96">
            <v>24463.5</v>
          </cell>
          <cell r="H96">
            <v>11</v>
          </cell>
          <cell r="I96">
            <v>16742</v>
          </cell>
          <cell r="J96">
            <v>9</v>
          </cell>
          <cell r="K96">
            <v>31022</v>
          </cell>
          <cell r="L96">
            <v>0</v>
          </cell>
          <cell r="M96" t="str">
            <v>.</v>
          </cell>
          <cell r="N96">
            <v>26</v>
          </cell>
          <cell r="O96">
            <v>22395</v>
          </cell>
        </row>
        <row r="97">
          <cell r="A97">
            <v>25</v>
          </cell>
          <cell r="C97" t="str">
            <v>SYNCOPE &amp; COLLAPSE                                                                </v>
          </cell>
          <cell r="D97">
            <v>0</v>
          </cell>
          <cell r="E97" t="str">
            <v>.</v>
          </cell>
          <cell r="F97">
            <v>17</v>
          </cell>
          <cell r="G97">
            <v>8515</v>
          </cell>
          <cell r="H97">
            <v>7</v>
          </cell>
          <cell r="I97">
            <v>8713</v>
          </cell>
          <cell r="J97">
            <v>1</v>
          </cell>
          <cell r="K97">
            <v>5956</v>
          </cell>
          <cell r="L97">
            <v>0</v>
          </cell>
          <cell r="M97" t="str">
            <v>.</v>
          </cell>
          <cell r="N97">
            <v>25</v>
          </cell>
          <cell r="O97">
            <v>8515</v>
          </cell>
        </row>
        <row r="98">
          <cell r="A98">
            <v>24.001</v>
          </cell>
          <cell r="C98" t="str">
            <v>OTHER COMPLICATIONS OF TREATMENT                                                  </v>
          </cell>
          <cell r="D98">
            <v>0</v>
          </cell>
          <cell r="E98" t="str">
            <v>.</v>
          </cell>
          <cell r="F98">
            <v>11</v>
          </cell>
          <cell r="G98">
            <v>6336</v>
          </cell>
          <cell r="H98">
            <v>7</v>
          </cell>
          <cell r="I98">
            <v>8226</v>
          </cell>
          <cell r="J98">
            <v>6</v>
          </cell>
          <cell r="K98">
            <v>16021.5</v>
          </cell>
          <cell r="L98">
            <v>0</v>
          </cell>
          <cell r="M98" t="str">
            <v>.</v>
          </cell>
          <cell r="N98">
            <v>24</v>
          </cell>
          <cell r="O98">
            <v>6875</v>
          </cell>
        </row>
        <row r="99">
          <cell r="A99">
            <v>24</v>
          </cell>
          <cell r="C99" t="str">
            <v>CARDIAC VALVE PROCEDURES W/O CARDIAC CATHETERIZATION                              </v>
          </cell>
          <cell r="D99">
            <v>0</v>
          </cell>
          <cell r="E99" t="str">
            <v>.</v>
          </cell>
          <cell r="F99">
            <v>1</v>
          </cell>
          <cell r="G99">
            <v>113935</v>
          </cell>
          <cell r="H99">
            <v>1</v>
          </cell>
          <cell r="I99">
            <v>114412</v>
          </cell>
          <cell r="J99">
            <v>15</v>
          </cell>
          <cell r="K99">
            <v>111766</v>
          </cell>
          <cell r="L99">
            <v>7</v>
          </cell>
          <cell r="M99">
            <v>169281</v>
          </cell>
          <cell r="N99">
            <v>24</v>
          </cell>
          <cell r="O99">
            <v>114137</v>
          </cell>
        </row>
        <row r="100">
          <cell r="A100">
            <v>23</v>
          </cell>
          <cell r="C100" t="str">
            <v>HIP &amp; FEMUR PROCEDURES FOR TRAUMA EXCEPT JOINT REPLACEMENT                        </v>
          </cell>
          <cell r="D100">
            <v>0</v>
          </cell>
          <cell r="E100" t="str">
            <v>.</v>
          </cell>
          <cell r="F100">
            <v>3</v>
          </cell>
          <cell r="G100">
            <v>19861</v>
          </cell>
          <cell r="H100">
            <v>12</v>
          </cell>
          <cell r="I100">
            <v>26275</v>
          </cell>
          <cell r="J100">
            <v>7</v>
          </cell>
          <cell r="K100">
            <v>28324</v>
          </cell>
          <cell r="L100">
            <v>1</v>
          </cell>
          <cell r="M100">
            <v>60860</v>
          </cell>
          <cell r="N100">
            <v>23</v>
          </cell>
          <cell r="O100">
            <v>27669</v>
          </cell>
        </row>
        <row r="101">
          <cell r="A101">
            <v>22.001</v>
          </cell>
          <cell r="C101" t="str">
            <v>DORSAL &amp; LUMBAR FUSION PROC EXCEPT FOR CURVATURE OF BACK                          </v>
          </cell>
          <cell r="D101">
            <v>0</v>
          </cell>
          <cell r="E101" t="str">
            <v>.</v>
          </cell>
          <cell r="F101">
            <v>8</v>
          </cell>
          <cell r="G101">
            <v>75668.5</v>
          </cell>
          <cell r="H101">
            <v>8</v>
          </cell>
          <cell r="I101">
            <v>82407</v>
          </cell>
          <cell r="J101">
            <v>5</v>
          </cell>
          <cell r="K101">
            <v>110502</v>
          </cell>
          <cell r="L101">
            <v>1</v>
          </cell>
          <cell r="M101">
            <v>362631</v>
          </cell>
          <cell r="N101">
            <v>22</v>
          </cell>
          <cell r="O101">
            <v>91607</v>
          </cell>
        </row>
        <row r="102">
          <cell r="A102">
            <v>22</v>
          </cell>
          <cell r="C102" t="str">
            <v>MAJOR CRANIAL/FACIAL BONE PROCEDURES                                              </v>
          </cell>
          <cell r="D102">
            <v>0</v>
          </cell>
          <cell r="E102" t="str">
            <v>.</v>
          </cell>
          <cell r="F102">
            <v>7</v>
          </cell>
          <cell r="G102">
            <v>34230</v>
          </cell>
          <cell r="H102">
            <v>8</v>
          </cell>
          <cell r="I102">
            <v>39533.5</v>
          </cell>
          <cell r="J102">
            <v>5</v>
          </cell>
          <cell r="K102">
            <v>92314</v>
          </cell>
          <cell r="L102">
            <v>2</v>
          </cell>
          <cell r="M102">
            <v>108654.5</v>
          </cell>
          <cell r="N102">
            <v>22</v>
          </cell>
          <cell r="O102">
            <v>51086.5</v>
          </cell>
        </row>
        <row r="103">
          <cell r="A103">
            <v>20.001</v>
          </cell>
          <cell r="C103" t="str">
            <v>SEPTICEMIA &amp; DISSEMINATED INFECTIONS                                              </v>
          </cell>
          <cell r="D103">
            <v>0</v>
          </cell>
          <cell r="E103" t="str">
            <v>.</v>
          </cell>
          <cell r="F103">
            <v>4</v>
          </cell>
          <cell r="G103">
            <v>81620.5</v>
          </cell>
          <cell r="H103">
            <v>5</v>
          </cell>
          <cell r="I103">
            <v>39496</v>
          </cell>
          <cell r="J103">
            <v>4</v>
          </cell>
          <cell r="K103">
            <v>33948</v>
          </cell>
          <cell r="L103">
            <v>7</v>
          </cell>
          <cell r="M103">
            <v>77661</v>
          </cell>
          <cell r="N103">
            <v>20</v>
          </cell>
          <cell r="O103">
            <v>41592.5</v>
          </cell>
        </row>
        <row r="104">
          <cell r="A104">
            <v>20.001</v>
          </cell>
          <cell r="C104" t="str">
            <v>OTHER ENDOCRINE DISORDERS                                                         </v>
          </cell>
          <cell r="D104">
            <v>0</v>
          </cell>
          <cell r="E104" t="str">
            <v>.</v>
          </cell>
          <cell r="F104">
            <v>11</v>
          </cell>
          <cell r="G104">
            <v>6485</v>
          </cell>
          <cell r="H104">
            <v>5</v>
          </cell>
          <cell r="I104">
            <v>19581</v>
          </cell>
          <cell r="J104">
            <v>4</v>
          </cell>
          <cell r="K104">
            <v>11911.5</v>
          </cell>
          <cell r="L104">
            <v>0</v>
          </cell>
          <cell r="M104" t="str">
            <v>.</v>
          </cell>
          <cell r="N104">
            <v>20</v>
          </cell>
          <cell r="O104">
            <v>13897</v>
          </cell>
        </row>
        <row r="105">
          <cell r="A105">
            <v>20</v>
          </cell>
          <cell r="C105" t="str">
            <v>MAJOR SKIN DISORDERS                                                              </v>
          </cell>
          <cell r="D105">
            <v>0</v>
          </cell>
          <cell r="E105" t="str">
            <v>.</v>
          </cell>
          <cell r="F105">
            <v>10</v>
          </cell>
          <cell r="G105">
            <v>11054.5</v>
          </cell>
          <cell r="H105">
            <v>6</v>
          </cell>
          <cell r="I105">
            <v>12497.5</v>
          </cell>
          <cell r="J105">
            <v>4</v>
          </cell>
          <cell r="K105">
            <v>33442.5</v>
          </cell>
          <cell r="L105">
            <v>0</v>
          </cell>
          <cell r="M105" t="str">
            <v>.</v>
          </cell>
          <cell r="N105">
            <v>20</v>
          </cell>
          <cell r="O105">
            <v>13495</v>
          </cell>
        </row>
        <row r="106">
          <cell r="A106">
            <v>19.001</v>
          </cell>
          <cell r="C106" t="str">
            <v>FRACTURE OF FEMUR                                                                 </v>
          </cell>
          <cell r="D106">
            <v>0</v>
          </cell>
          <cell r="E106" t="str">
            <v>.</v>
          </cell>
          <cell r="F106">
            <v>4</v>
          </cell>
          <cell r="G106">
            <v>9925</v>
          </cell>
          <cell r="H106">
            <v>14</v>
          </cell>
          <cell r="I106">
            <v>14685.5</v>
          </cell>
          <cell r="J106">
            <v>1</v>
          </cell>
          <cell r="K106">
            <v>16915</v>
          </cell>
          <cell r="L106">
            <v>0</v>
          </cell>
          <cell r="M106" t="str">
            <v>.</v>
          </cell>
          <cell r="N106">
            <v>19</v>
          </cell>
          <cell r="O106">
            <v>12128</v>
          </cell>
        </row>
        <row r="107">
          <cell r="A107">
            <v>19</v>
          </cell>
          <cell r="C107" t="str">
            <v>EYE DISORDERS EXCEPT MAJOR INFECTIONS                                             </v>
          </cell>
          <cell r="D107">
            <v>0</v>
          </cell>
          <cell r="E107" t="str">
            <v>.</v>
          </cell>
          <cell r="F107">
            <v>9</v>
          </cell>
          <cell r="G107">
            <v>9096</v>
          </cell>
          <cell r="H107">
            <v>9</v>
          </cell>
          <cell r="I107">
            <v>8571</v>
          </cell>
          <cell r="J107">
            <v>1</v>
          </cell>
          <cell r="K107">
            <v>4934</v>
          </cell>
          <cell r="L107">
            <v>0</v>
          </cell>
          <cell r="M107" t="str">
            <v>.</v>
          </cell>
          <cell r="N107">
            <v>19</v>
          </cell>
          <cell r="O107">
            <v>8675</v>
          </cell>
        </row>
        <row r="108">
          <cell r="A108">
            <v>18.001</v>
          </cell>
          <cell r="C108" t="str">
            <v>FEMALE REPRODUCTIVE SYSTEM INFECTIONS                                             </v>
          </cell>
          <cell r="D108">
            <v>0</v>
          </cell>
          <cell r="E108" t="str">
            <v>.</v>
          </cell>
          <cell r="F108">
            <v>11</v>
          </cell>
          <cell r="G108">
            <v>8956</v>
          </cell>
          <cell r="H108">
            <v>7</v>
          </cell>
          <cell r="I108">
            <v>8857</v>
          </cell>
          <cell r="J108">
            <v>0</v>
          </cell>
          <cell r="K108" t="str">
            <v>.</v>
          </cell>
          <cell r="L108">
            <v>0</v>
          </cell>
          <cell r="M108" t="str">
            <v>.</v>
          </cell>
          <cell r="N108">
            <v>18</v>
          </cell>
          <cell r="O108">
            <v>8906.5</v>
          </cell>
        </row>
        <row r="109">
          <cell r="A109">
            <v>18</v>
          </cell>
          <cell r="C109" t="str">
            <v>DEGENERATIVE NERVOUS SYSTEM DISORDERS EXC MULT SCLEROSIS                          </v>
          </cell>
          <cell r="D109">
            <v>0</v>
          </cell>
          <cell r="E109" t="str">
            <v>.</v>
          </cell>
          <cell r="F109">
            <v>6</v>
          </cell>
          <cell r="G109">
            <v>6922</v>
          </cell>
          <cell r="H109">
            <v>7</v>
          </cell>
          <cell r="I109">
            <v>10124</v>
          </cell>
          <cell r="J109">
            <v>5</v>
          </cell>
          <cell r="K109">
            <v>19333</v>
          </cell>
          <cell r="L109">
            <v>0</v>
          </cell>
          <cell r="M109" t="str">
            <v>.</v>
          </cell>
          <cell r="N109">
            <v>18</v>
          </cell>
          <cell r="O109">
            <v>15896.5</v>
          </cell>
        </row>
        <row r="110">
          <cell r="A110">
            <v>17</v>
          </cell>
          <cell r="C110" t="str">
            <v>BONE MARROW TRANSPLANT                                                            </v>
          </cell>
          <cell r="D110">
            <v>0</v>
          </cell>
          <cell r="E110" t="str">
            <v>.</v>
          </cell>
          <cell r="F110">
            <v>2</v>
          </cell>
          <cell r="G110">
            <v>285222.5</v>
          </cell>
          <cell r="H110">
            <v>4</v>
          </cell>
          <cell r="I110">
            <v>336609.5</v>
          </cell>
          <cell r="J110">
            <v>6</v>
          </cell>
          <cell r="K110">
            <v>347557.5</v>
          </cell>
          <cell r="L110">
            <v>5</v>
          </cell>
          <cell r="M110">
            <v>652507</v>
          </cell>
          <cell r="N110">
            <v>17</v>
          </cell>
          <cell r="O110">
            <v>381464</v>
          </cell>
        </row>
        <row r="111">
          <cell r="A111">
            <v>16.001</v>
          </cell>
          <cell r="C111" t="str">
            <v>POST-OP, POST-TRAUMA, OTHER DEVICE INFECTIONS W O.R. PROCEDURE                    </v>
          </cell>
          <cell r="D111">
            <v>0</v>
          </cell>
          <cell r="E111" t="str">
            <v>.</v>
          </cell>
          <cell r="F111">
            <v>1</v>
          </cell>
          <cell r="G111">
            <v>54042</v>
          </cell>
          <cell r="H111">
            <v>8</v>
          </cell>
          <cell r="I111">
            <v>67607.5</v>
          </cell>
          <cell r="J111">
            <v>6</v>
          </cell>
          <cell r="K111">
            <v>80495.5</v>
          </cell>
          <cell r="L111">
            <v>1</v>
          </cell>
          <cell r="M111">
            <v>197845</v>
          </cell>
          <cell r="N111">
            <v>16</v>
          </cell>
          <cell r="O111">
            <v>67607.5</v>
          </cell>
        </row>
        <row r="112">
          <cell r="A112">
            <v>16.001</v>
          </cell>
          <cell r="C112" t="str">
            <v>ACUTE LEUKEMIA                                                                    </v>
          </cell>
          <cell r="D112">
            <v>0</v>
          </cell>
          <cell r="E112" t="str">
            <v>.</v>
          </cell>
          <cell r="F112">
            <v>4</v>
          </cell>
          <cell r="G112">
            <v>6877</v>
          </cell>
          <cell r="H112">
            <v>6</v>
          </cell>
          <cell r="I112">
            <v>100713</v>
          </cell>
          <cell r="J112">
            <v>4</v>
          </cell>
          <cell r="K112">
            <v>193260</v>
          </cell>
          <cell r="L112">
            <v>2</v>
          </cell>
          <cell r="M112">
            <v>456123</v>
          </cell>
          <cell r="N112">
            <v>16</v>
          </cell>
          <cell r="O112">
            <v>100713</v>
          </cell>
        </row>
        <row r="113">
          <cell r="A113">
            <v>16.001</v>
          </cell>
          <cell r="C113" t="str">
            <v>MALFUNCTION, REACTION &amp; COMPLICATION OF GI DEVICE OR PROCEDURE                    </v>
          </cell>
          <cell r="D113">
            <v>0</v>
          </cell>
          <cell r="E113" t="str">
            <v>.</v>
          </cell>
          <cell r="F113">
            <v>1</v>
          </cell>
          <cell r="G113">
            <v>19053</v>
          </cell>
          <cell r="H113">
            <v>6</v>
          </cell>
          <cell r="I113">
            <v>10335</v>
          </cell>
          <cell r="J113">
            <v>7</v>
          </cell>
          <cell r="K113">
            <v>20312</v>
          </cell>
          <cell r="L113">
            <v>2</v>
          </cell>
          <cell r="M113">
            <v>395898</v>
          </cell>
          <cell r="N113">
            <v>16</v>
          </cell>
          <cell r="O113">
            <v>19682.5</v>
          </cell>
        </row>
        <row r="114">
          <cell r="A114">
            <v>16</v>
          </cell>
          <cell r="C114" t="str">
            <v>PERIPHERAL, CRANIAL &amp; AUTONOMIC NERVE DISORDERS                                   </v>
          </cell>
          <cell r="D114">
            <v>0</v>
          </cell>
          <cell r="E114" t="str">
            <v>.</v>
          </cell>
          <cell r="F114">
            <v>7</v>
          </cell>
          <cell r="G114">
            <v>13899</v>
          </cell>
          <cell r="H114">
            <v>3</v>
          </cell>
          <cell r="I114">
            <v>46366</v>
          </cell>
          <cell r="J114">
            <v>3</v>
          </cell>
          <cell r="K114">
            <v>16400</v>
          </cell>
          <cell r="L114">
            <v>3</v>
          </cell>
          <cell r="M114">
            <v>35813</v>
          </cell>
          <cell r="N114">
            <v>16</v>
          </cell>
          <cell r="O114">
            <v>22031</v>
          </cell>
        </row>
        <row r="115">
          <cell r="A115">
            <v>15.001</v>
          </cell>
          <cell r="C115" t="str">
            <v>ACUTE ANXIETY &amp; DELIRIUM STATES                                                   </v>
          </cell>
          <cell r="D115">
            <v>0</v>
          </cell>
          <cell r="E115" t="str">
            <v>.</v>
          </cell>
          <cell r="F115">
            <v>9</v>
          </cell>
          <cell r="G115">
            <v>9661</v>
          </cell>
          <cell r="H115">
            <v>6</v>
          </cell>
          <cell r="I115">
            <v>14011</v>
          </cell>
          <cell r="J115">
            <v>0</v>
          </cell>
          <cell r="K115" t="str">
            <v>.</v>
          </cell>
          <cell r="L115">
            <v>0</v>
          </cell>
          <cell r="M115" t="str">
            <v>.</v>
          </cell>
          <cell r="N115">
            <v>15</v>
          </cell>
          <cell r="O115">
            <v>11182</v>
          </cell>
        </row>
        <row r="116">
          <cell r="A116">
            <v>15.001</v>
          </cell>
          <cell r="C116" t="str">
            <v>MENSTRUAL &amp; OTHER FEMALE REPRODUCTIVE SYSTEM DISORDERS                            </v>
          </cell>
          <cell r="D116">
            <v>0</v>
          </cell>
          <cell r="E116" t="str">
            <v>.</v>
          </cell>
          <cell r="F116">
            <v>10</v>
          </cell>
          <cell r="G116">
            <v>10456.5</v>
          </cell>
          <cell r="H116">
            <v>4</v>
          </cell>
          <cell r="I116">
            <v>12600.5</v>
          </cell>
          <cell r="J116">
            <v>1</v>
          </cell>
          <cell r="K116">
            <v>13793</v>
          </cell>
          <cell r="L116">
            <v>0</v>
          </cell>
          <cell r="M116" t="str">
            <v>.</v>
          </cell>
          <cell r="N116">
            <v>15</v>
          </cell>
          <cell r="O116">
            <v>11504</v>
          </cell>
        </row>
        <row r="117">
          <cell r="A117">
            <v>15</v>
          </cell>
          <cell r="C117" t="str">
            <v>ANAL PROCEDURES                                                                   </v>
          </cell>
          <cell r="D117">
            <v>0</v>
          </cell>
          <cell r="E117" t="str">
            <v>.</v>
          </cell>
          <cell r="F117">
            <v>3</v>
          </cell>
          <cell r="G117">
            <v>14529</v>
          </cell>
          <cell r="H117">
            <v>10</v>
          </cell>
          <cell r="I117">
            <v>27148</v>
          </cell>
          <cell r="J117">
            <v>2</v>
          </cell>
          <cell r="K117">
            <v>22365</v>
          </cell>
          <cell r="L117">
            <v>0</v>
          </cell>
          <cell r="M117" t="str">
            <v>.</v>
          </cell>
          <cell r="N117">
            <v>15</v>
          </cell>
          <cell r="O117">
            <v>24492</v>
          </cell>
        </row>
        <row r="118">
          <cell r="A118">
            <v>14.001</v>
          </cell>
          <cell r="C118" t="str">
            <v>EXTENSIVE PROCEDURE UNRELATED TO PRINCIPAL DIAGNOSIS                              </v>
          </cell>
          <cell r="D118">
            <v>0</v>
          </cell>
          <cell r="E118" t="str">
            <v>.</v>
          </cell>
          <cell r="F118">
            <v>3</v>
          </cell>
          <cell r="G118">
            <v>18347</v>
          </cell>
          <cell r="H118">
            <v>3</v>
          </cell>
          <cell r="I118">
            <v>44431</v>
          </cell>
          <cell r="J118">
            <v>1</v>
          </cell>
          <cell r="K118">
            <v>53157</v>
          </cell>
          <cell r="L118">
            <v>7</v>
          </cell>
          <cell r="M118">
            <v>814621</v>
          </cell>
          <cell r="N118">
            <v>14</v>
          </cell>
          <cell r="O118">
            <v>204834.5</v>
          </cell>
        </row>
        <row r="119">
          <cell r="A119">
            <v>14.001</v>
          </cell>
          <cell r="C119" t="str">
            <v>TESTES &amp; SCROTAL PROCEDURES                                                       </v>
          </cell>
          <cell r="D119">
            <v>0</v>
          </cell>
          <cell r="E119" t="str">
            <v>.</v>
          </cell>
          <cell r="F119">
            <v>12</v>
          </cell>
          <cell r="G119">
            <v>13917</v>
          </cell>
          <cell r="H119">
            <v>2</v>
          </cell>
          <cell r="I119">
            <v>19474.5</v>
          </cell>
          <cell r="J119">
            <v>0</v>
          </cell>
          <cell r="K119" t="str">
            <v>.</v>
          </cell>
          <cell r="L119">
            <v>0</v>
          </cell>
          <cell r="M119" t="str">
            <v>.</v>
          </cell>
          <cell r="N119">
            <v>14</v>
          </cell>
          <cell r="O119">
            <v>13917</v>
          </cell>
        </row>
        <row r="120">
          <cell r="A120">
            <v>14.001</v>
          </cell>
          <cell r="C120" t="str">
            <v>INGUINAL, FEMORAL &amp; UMBILICAL HERNIA PROCEDURES                                   </v>
          </cell>
          <cell r="D120">
            <v>0</v>
          </cell>
          <cell r="E120" t="str">
            <v>.</v>
          </cell>
          <cell r="F120">
            <v>4</v>
          </cell>
          <cell r="G120">
            <v>21856.5</v>
          </cell>
          <cell r="H120">
            <v>4</v>
          </cell>
          <cell r="I120">
            <v>18953</v>
          </cell>
          <cell r="J120">
            <v>6</v>
          </cell>
          <cell r="K120">
            <v>47385</v>
          </cell>
          <cell r="L120">
            <v>0</v>
          </cell>
          <cell r="M120" t="str">
            <v>.</v>
          </cell>
          <cell r="N120">
            <v>14</v>
          </cell>
          <cell r="O120">
            <v>23140.5</v>
          </cell>
        </row>
        <row r="121">
          <cell r="A121">
            <v>14.001</v>
          </cell>
          <cell r="C121" t="str">
            <v>MAJOR STOMACH, ESOPHAGEAL &amp; DUODENAL PROCEDURES                                   </v>
          </cell>
          <cell r="D121">
            <v>0</v>
          </cell>
          <cell r="E121" t="str">
            <v>.</v>
          </cell>
          <cell r="F121">
            <v>4</v>
          </cell>
          <cell r="G121">
            <v>33275.5</v>
          </cell>
          <cell r="H121">
            <v>4</v>
          </cell>
          <cell r="I121">
            <v>170453.5</v>
          </cell>
          <cell r="J121">
            <v>4</v>
          </cell>
          <cell r="K121">
            <v>88125.5</v>
          </cell>
          <cell r="L121">
            <v>2</v>
          </cell>
          <cell r="M121">
            <v>244894.5</v>
          </cell>
          <cell r="N121">
            <v>14</v>
          </cell>
          <cell r="O121">
            <v>73765</v>
          </cell>
        </row>
        <row r="122">
          <cell r="A122">
            <v>14.001</v>
          </cell>
          <cell r="C122" t="str">
            <v>CARDIAC CATHETERIZATION W CIRC DISORD EXC ISCHEMIC HEART DISEASE                  </v>
          </cell>
          <cell r="D122">
            <v>0</v>
          </cell>
          <cell r="E122" t="str">
            <v>.</v>
          </cell>
          <cell r="F122">
            <v>0</v>
          </cell>
          <cell r="G122" t="str">
            <v>.</v>
          </cell>
          <cell r="H122">
            <v>6</v>
          </cell>
          <cell r="I122">
            <v>39290</v>
          </cell>
          <cell r="J122">
            <v>6</v>
          </cell>
          <cell r="K122">
            <v>36907</v>
          </cell>
          <cell r="L122">
            <v>2</v>
          </cell>
          <cell r="M122">
            <v>138614</v>
          </cell>
          <cell r="N122">
            <v>14</v>
          </cell>
          <cell r="O122">
            <v>42851.5</v>
          </cell>
        </row>
        <row r="123">
          <cell r="A123">
            <v>14</v>
          </cell>
          <cell r="C123" t="str">
            <v>PERCUTANEOUS CARDIOVASCULAR PROCEDURES W/O AMI                                    </v>
          </cell>
          <cell r="D123">
            <v>0</v>
          </cell>
          <cell r="E123" t="str">
            <v>.</v>
          </cell>
          <cell r="F123">
            <v>6</v>
          </cell>
          <cell r="G123">
            <v>65405.5</v>
          </cell>
          <cell r="H123">
            <v>4</v>
          </cell>
          <cell r="I123">
            <v>71111.5</v>
          </cell>
          <cell r="J123">
            <v>2</v>
          </cell>
          <cell r="K123">
            <v>91726</v>
          </cell>
          <cell r="L123">
            <v>2</v>
          </cell>
          <cell r="M123">
            <v>238506.5</v>
          </cell>
          <cell r="N123">
            <v>14</v>
          </cell>
          <cell r="O123">
            <v>75394</v>
          </cell>
        </row>
        <row r="124">
          <cell r="A124">
            <v>13.001</v>
          </cell>
          <cell r="C124" t="str">
            <v>TOXIC EFFECTS OF NON-MEDICINAL SUBSTANCES                                         </v>
          </cell>
          <cell r="D124">
            <v>0</v>
          </cell>
          <cell r="E124" t="str">
            <v>.</v>
          </cell>
          <cell r="F124">
            <v>8</v>
          </cell>
          <cell r="G124">
            <v>6661</v>
          </cell>
          <cell r="H124">
            <v>2</v>
          </cell>
          <cell r="I124">
            <v>7407.5</v>
          </cell>
          <cell r="J124">
            <v>3</v>
          </cell>
          <cell r="K124">
            <v>19429</v>
          </cell>
          <cell r="L124">
            <v>0</v>
          </cell>
          <cell r="M124" t="str">
            <v>.</v>
          </cell>
          <cell r="N124">
            <v>13</v>
          </cell>
          <cell r="O124">
            <v>8216</v>
          </cell>
        </row>
        <row r="125">
          <cell r="A125">
            <v>13.001</v>
          </cell>
          <cell r="C125" t="str">
            <v>LAPAROSCOPIC CHOLECYSTECTOMY                                                      </v>
          </cell>
          <cell r="D125">
            <v>0</v>
          </cell>
          <cell r="E125" t="str">
            <v>.</v>
          </cell>
          <cell r="F125">
            <v>1</v>
          </cell>
          <cell r="G125">
            <v>19553</v>
          </cell>
          <cell r="H125">
            <v>7</v>
          </cell>
          <cell r="I125">
            <v>23856</v>
          </cell>
          <cell r="J125">
            <v>4</v>
          </cell>
          <cell r="K125">
            <v>22639</v>
          </cell>
          <cell r="L125">
            <v>1</v>
          </cell>
          <cell r="M125">
            <v>48760</v>
          </cell>
          <cell r="N125">
            <v>13</v>
          </cell>
          <cell r="O125">
            <v>23856</v>
          </cell>
        </row>
        <row r="126">
          <cell r="A126">
            <v>13.001</v>
          </cell>
          <cell r="C126" t="str">
            <v>PERITONEAL ADHESIOLYSIS                                                           </v>
          </cell>
          <cell r="D126">
            <v>0</v>
          </cell>
          <cell r="E126" t="str">
            <v>.</v>
          </cell>
          <cell r="F126">
            <v>7</v>
          </cell>
          <cell r="G126">
            <v>30474</v>
          </cell>
          <cell r="H126">
            <v>4</v>
          </cell>
          <cell r="I126">
            <v>31376</v>
          </cell>
          <cell r="J126">
            <v>2</v>
          </cell>
          <cell r="K126">
            <v>50771.5</v>
          </cell>
          <cell r="L126">
            <v>0</v>
          </cell>
          <cell r="M126" t="str">
            <v>.</v>
          </cell>
          <cell r="N126">
            <v>13</v>
          </cell>
          <cell r="O126">
            <v>30753</v>
          </cell>
        </row>
        <row r="127">
          <cell r="A127">
            <v>13.001</v>
          </cell>
          <cell r="C127" t="str">
            <v>PULMONARY EDEMA &amp; RESPIRATORY FAILURE                                             </v>
          </cell>
          <cell r="D127">
            <v>0</v>
          </cell>
          <cell r="E127" t="str">
            <v>.</v>
          </cell>
          <cell r="F127">
            <v>0</v>
          </cell>
          <cell r="G127" t="str">
            <v>.</v>
          </cell>
          <cell r="H127">
            <v>5</v>
          </cell>
          <cell r="I127">
            <v>27209</v>
          </cell>
          <cell r="J127">
            <v>5</v>
          </cell>
          <cell r="K127">
            <v>104859</v>
          </cell>
          <cell r="L127">
            <v>3</v>
          </cell>
          <cell r="M127">
            <v>48608</v>
          </cell>
          <cell r="N127">
            <v>13</v>
          </cell>
          <cell r="O127">
            <v>55546</v>
          </cell>
        </row>
        <row r="128">
          <cell r="A128">
            <v>13.001</v>
          </cell>
          <cell r="C128" t="str">
            <v>MAJOR RESPIRATORY &amp; CHEST PROCEDURES                                              </v>
          </cell>
          <cell r="D128">
            <v>0</v>
          </cell>
          <cell r="E128" t="str">
            <v>.</v>
          </cell>
          <cell r="F128">
            <v>9</v>
          </cell>
          <cell r="G128">
            <v>27759</v>
          </cell>
          <cell r="H128">
            <v>0</v>
          </cell>
          <cell r="I128" t="str">
            <v>.</v>
          </cell>
          <cell r="J128">
            <v>2</v>
          </cell>
          <cell r="K128">
            <v>298358.5</v>
          </cell>
          <cell r="L128">
            <v>2</v>
          </cell>
          <cell r="M128">
            <v>153775</v>
          </cell>
          <cell r="N128">
            <v>13</v>
          </cell>
          <cell r="O128">
            <v>30542</v>
          </cell>
        </row>
        <row r="129">
          <cell r="A129">
            <v>13</v>
          </cell>
          <cell r="C129" t="str">
            <v>NONTRAUMATIC STUPOR &amp; COMA                                                        </v>
          </cell>
          <cell r="D129">
            <v>0</v>
          </cell>
          <cell r="E129" t="str">
            <v>.</v>
          </cell>
          <cell r="F129">
            <v>4</v>
          </cell>
          <cell r="G129">
            <v>12950</v>
          </cell>
          <cell r="H129">
            <v>6</v>
          </cell>
          <cell r="I129">
            <v>12415.5</v>
          </cell>
          <cell r="J129">
            <v>2</v>
          </cell>
          <cell r="K129">
            <v>55750.5</v>
          </cell>
          <cell r="L129">
            <v>1</v>
          </cell>
          <cell r="M129">
            <v>124030</v>
          </cell>
          <cell r="N129">
            <v>13</v>
          </cell>
          <cell r="O129">
            <v>13249</v>
          </cell>
        </row>
        <row r="130">
          <cell r="A130">
            <v>12.001</v>
          </cell>
          <cell r="C130" t="str">
            <v>OTHER SKIN, SUBCUTANEOUS TISSUE &amp; RELATED PROCEDURES                              </v>
          </cell>
          <cell r="D130">
            <v>0</v>
          </cell>
          <cell r="E130" t="str">
            <v>.</v>
          </cell>
          <cell r="F130">
            <v>8</v>
          </cell>
          <cell r="G130">
            <v>18164.5</v>
          </cell>
          <cell r="H130">
            <v>2</v>
          </cell>
          <cell r="I130">
            <v>19333</v>
          </cell>
          <cell r="J130">
            <v>2</v>
          </cell>
          <cell r="K130">
            <v>70606.5</v>
          </cell>
          <cell r="L130">
            <v>0</v>
          </cell>
          <cell r="M130" t="str">
            <v>.</v>
          </cell>
          <cell r="N130">
            <v>12</v>
          </cell>
          <cell r="O130">
            <v>19327.5</v>
          </cell>
        </row>
        <row r="131">
          <cell r="A131">
            <v>12</v>
          </cell>
          <cell r="C131" t="str">
            <v>CHEST PAIN                                                                        </v>
          </cell>
          <cell r="D131">
            <v>0</v>
          </cell>
          <cell r="E131" t="str">
            <v>.</v>
          </cell>
          <cell r="F131">
            <v>5</v>
          </cell>
          <cell r="G131">
            <v>7040</v>
          </cell>
          <cell r="H131">
            <v>4</v>
          </cell>
          <cell r="I131">
            <v>12496</v>
          </cell>
          <cell r="J131">
            <v>3</v>
          </cell>
          <cell r="K131">
            <v>8497</v>
          </cell>
          <cell r="L131">
            <v>0</v>
          </cell>
          <cell r="M131" t="str">
            <v>.</v>
          </cell>
          <cell r="N131">
            <v>12</v>
          </cell>
          <cell r="O131">
            <v>8738</v>
          </cell>
        </row>
        <row r="132">
          <cell r="A132">
            <v>11.001</v>
          </cell>
          <cell r="C132" t="str">
            <v>UTERINE &amp; ADNEXA PROCEDURES FOR NON-MALIGNANCY EXCEPT LEIOMYOMA                   </v>
          </cell>
          <cell r="D132">
            <v>0</v>
          </cell>
          <cell r="E132" t="str">
            <v>.</v>
          </cell>
          <cell r="F132">
            <v>10</v>
          </cell>
          <cell r="G132">
            <v>19279</v>
          </cell>
          <cell r="H132">
            <v>1</v>
          </cell>
          <cell r="I132">
            <v>20393</v>
          </cell>
          <cell r="J132">
            <v>0</v>
          </cell>
          <cell r="K132" t="str">
            <v>.</v>
          </cell>
          <cell r="L132">
            <v>0</v>
          </cell>
          <cell r="M132" t="str">
            <v>.</v>
          </cell>
          <cell r="N132">
            <v>11</v>
          </cell>
          <cell r="O132">
            <v>19625</v>
          </cell>
        </row>
        <row r="133">
          <cell r="A133">
            <v>11.001</v>
          </cell>
          <cell r="C133" t="str">
            <v>RENAL FAILURE                                                                     </v>
          </cell>
          <cell r="D133">
            <v>0</v>
          </cell>
          <cell r="E133" t="str">
            <v>.</v>
          </cell>
          <cell r="F133">
            <v>1</v>
          </cell>
          <cell r="G133">
            <v>3686</v>
          </cell>
          <cell r="H133">
            <v>1</v>
          </cell>
          <cell r="I133">
            <v>45979</v>
          </cell>
          <cell r="J133">
            <v>9</v>
          </cell>
          <cell r="K133">
            <v>27447</v>
          </cell>
          <cell r="L133">
            <v>0</v>
          </cell>
          <cell r="M133" t="str">
            <v>.</v>
          </cell>
          <cell r="N133">
            <v>11</v>
          </cell>
          <cell r="O133">
            <v>27447</v>
          </cell>
        </row>
        <row r="134">
          <cell r="A134">
            <v>11.001</v>
          </cell>
          <cell r="C134" t="str">
            <v>MAJOR BLADDER PROCEDURES                                                          </v>
          </cell>
          <cell r="D134">
            <v>0</v>
          </cell>
          <cell r="E134" t="str">
            <v>.</v>
          </cell>
          <cell r="F134">
            <v>1</v>
          </cell>
          <cell r="G134">
            <v>28561</v>
          </cell>
          <cell r="H134">
            <v>4</v>
          </cell>
          <cell r="I134">
            <v>95934</v>
          </cell>
          <cell r="J134">
            <v>5</v>
          </cell>
          <cell r="K134">
            <v>66044</v>
          </cell>
          <cell r="L134">
            <v>1</v>
          </cell>
          <cell r="M134">
            <v>559129</v>
          </cell>
          <cell r="N134">
            <v>11</v>
          </cell>
          <cell r="O134">
            <v>72323</v>
          </cell>
        </row>
        <row r="135">
          <cell r="A135">
            <v>11.001</v>
          </cell>
          <cell r="C135" t="str">
            <v>INBORN ERRORS OF METABOLISM                                                       </v>
          </cell>
          <cell r="D135">
            <v>0</v>
          </cell>
          <cell r="E135" t="str">
            <v>.</v>
          </cell>
          <cell r="F135">
            <v>3</v>
          </cell>
          <cell r="G135">
            <v>19001</v>
          </cell>
          <cell r="H135">
            <v>5</v>
          </cell>
          <cell r="I135">
            <v>14144</v>
          </cell>
          <cell r="J135">
            <v>2</v>
          </cell>
          <cell r="K135">
            <v>22789.5</v>
          </cell>
          <cell r="L135">
            <v>1</v>
          </cell>
          <cell r="M135">
            <v>95129</v>
          </cell>
          <cell r="N135">
            <v>11</v>
          </cell>
          <cell r="O135">
            <v>19001</v>
          </cell>
        </row>
        <row r="136">
          <cell r="A136">
            <v>11.001</v>
          </cell>
          <cell r="C136" t="str">
            <v>CERVICAL SPINAL FUSION &amp; OTHER BACK/NECK PROC EXC DISC EXCIS/ DECOMP              </v>
          </cell>
          <cell r="D136">
            <v>0</v>
          </cell>
          <cell r="E136" t="str">
            <v>.</v>
          </cell>
          <cell r="F136">
            <v>3</v>
          </cell>
          <cell r="G136">
            <v>46568</v>
          </cell>
          <cell r="H136">
            <v>5</v>
          </cell>
          <cell r="I136">
            <v>51970</v>
          </cell>
          <cell r="J136">
            <v>3</v>
          </cell>
          <cell r="K136">
            <v>182533</v>
          </cell>
          <cell r="L136">
            <v>0</v>
          </cell>
          <cell r="M136" t="str">
            <v>.</v>
          </cell>
          <cell r="N136">
            <v>11</v>
          </cell>
          <cell r="O136">
            <v>66206</v>
          </cell>
        </row>
        <row r="137">
          <cell r="A137">
            <v>11</v>
          </cell>
          <cell r="C137" t="str">
            <v>MULTIPLE SCLEROSIS &amp; OTHER DEMYELINATING DISEASES                                 </v>
          </cell>
          <cell r="D137">
            <v>0</v>
          </cell>
          <cell r="E137" t="str">
            <v>.</v>
          </cell>
          <cell r="F137">
            <v>5</v>
          </cell>
          <cell r="G137">
            <v>20487</v>
          </cell>
          <cell r="H137">
            <v>6</v>
          </cell>
          <cell r="I137">
            <v>21229</v>
          </cell>
          <cell r="J137">
            <v>0</v>
          </cell>
          <cell r="K137" t="str">
            <v>.</v>
          </cell>
          <cell r="L137">
            <v>0</v>
          </cell>
          <cell r="M137" t="str">
            <v>.</v>
          </cell>
          <cell r="N137">
            <v>11</v>
          </cell>
          <cell r="O137">
            <v>20753</v>
          </cell>
        </row>
        <row r="138">
          <cell r="A138">
            <v>10.001</v>
          </cell>
          <cell r="C138" t="str">
            <v>O.R. PROCEDURE FOR OTHER COMPLICATIONS OF TREATMENT                               </v>
          </cell>
          <cell r="D138">
            <v>0</v>
          </cell>
          <cell r="E138" t="str">
            <v>.</v>
          </cell>
          <cell r="F138">
            <v>4</v>
          </cell>
          <cell r="G138">
            <v>14348.5</v>
          </cell>
          <cell r="H138">
            <v>4</v>
          </cell>
          <cell r="I138">
            <v>50319</v>
          </cell>
          <cell r="J138">
            <v>2</v>
          </cell>
          <cell r="K138">
            <v>31533</v>
          </cell>
          <cell r="L138">
            <v>0</v>
          </cell>
          <cell r="M138" t="str">
            <v>.</v>
          </cell>
          <cell r="N138">
            <v>10</v>
          </cell>
          <cell r="O138">
            <v>23022</v>
          </cell>
        </row>
        <row r="139">
          <cell r="A139">
            <v>10.001</v>
          </cell>
          <cell r="C139" t="str">
            <v>OTHER &amp; UNSPECIFIED GASTROINTESTINAL HEMORRHAGE                                   </v>
          </cell>
          <cell r="D139">
            <v>0</v>
          </cell>
          <cell r="E139" t="str">
            <v>.</v>
          </cell>
          <cell r="F139">
            <v>2</v>
          </cell>
          <cell r="G139">
            <v>17704</v>
          </cell>
          <cell r="H139">
            <v>8</v>
          </cell>
          <cell r="I139">
            <v>10557</v>
          </cell>
          <cell r="J139">
            <v>0</v>
          </cell>
          <cell r="K139" t="str">
            <v>.</v>
          </cell>
          <cell r="L139">
            <v>0</v>
          </cell>
          <cell r="M139" t="str">
            <v>.</v>
          </cell>
          <cell r="N139">
            <v>10</v>
          </cell>
          <cell r="O139">
            <v>10557</v>
          </cell>
        </row>
        <row r="140">
          <cell r="A140">
            <v>10.001</v>
          </cell>
          <cell r="C140" t="str">
            <v>CARDIAC STRUCTURAL &amp; VALVULAR DISORDERS                                           </v>
          </cell>
          <cell r="D140">
            <v>0</v>
          </cell>
          <cell r="E140" t="str">
            <v>.</v>
          </cell>
          <cell r="F140">
            <v>1</v>
          </cell>
          <cell r="G140">
            <v>3647</v>
          </cell>
          <cell r="H140">
            <v>2</v>
          </cell>
          <cell r="I140">
            <v>8665.5</v>
          </cell>
          <cell r="J140">
            <v>6</v>
          </cell>
          <cell r="K140">
            <v>48620.5</v>
          </cell>
          <cell r="L140">
            <v>1</v>
          </cell>
          <cell r="M140">
            <v>32106</v>
          </cell>
          <cell r="N140">
            <v>10</v>
          </cell>
          <cell r="O140">
            <v>25595</v>
          </cell>
        </row>
        <row r="141">
          <cell r="A141">
            <v>10.001</v>
          </cell>
          <cell r="C141" t="str">
            <v>NERVOUS SYSTEM MALIGNANCY                                                         </v>
          </cell>
          <cell r="D141">
            <v>0</v>
          </cell>
          <cell r="E141" t="str">
            <v>.</v>
          </cell>
          <cell r="F141">
            <v>2</v>
          </cell>
          <cell r="G141">
            <v>19732</v>
          </cell>
          <cell r="H141">
            <v>4</v>
          </cell>
          <cell r="I141">
            <v>47970.5</v>
          </cell>
          <cell r="J141">
            <v>1</v>
          </cell>
          <cell r="K141">
            <v>14294</v>
          </cell>
          <cell r="L141">
            <v>3</v>
          </cell>
          <cell r="M141">
            <v>42428</v>
          </cell>
          <cell r="N141">
            <v>10</v>
          </cell>
          <cell r="O141">
            <v>27735.5</v>
          </cell>
        </row>
        <row r="142">
          <cell r="A142">
            <v>10</v>
          </cell>
          <cell r="C142" t="str">
            <v>LIVER TRANSPLANT                                                                   </v>
          </cell>
          <cell r="D142">
            <v>0</v>
          </cell>
          <cell r="E142" t="str">
            <v>.</v>
          </cell>
          <cell r="F142">
            <v>0</v>
          </cell>
          <cell r="G142" t="str">
            <v>.</v>
          </cell>
          <cell r="H142">
            <v>0</v>
          </cell>
          <cell r="I142" t="str">
            <v>.</v>
          </cell>
          <cell r="J142">
            <v>2</v>
          </cell>
          <cell r="K142">
            <v>212317</v>
          </cell>
          <cell r="L142">
            <v>8</v>
          </cell>
          <cell r="M142">
            <v>635698.5</v>
          </cell>
          <cell r="N142">
            <v>10</v>
          </cell>
          <cell r="O142">
            <v>403506</v>
          </cell>
        </row>
        <row r="143">
          <cell r="A143">
            <v>9.001</v>
          </cell>
          <cell r="C143" t="str">
            <v>OTHER DRUG ABUSE &amp; DEPENDENCE                                                     </v>
          </cell>
          <cell r="D143">
            <v>0</v>
          </cell>
          <cell r="E143" t="str">
            <v>.</v>
          </cell>
          <cell r="F143">
            <v>2</v>
          </cell>
          <cell r="G143">
            <v>13361.5</v>
          </cell>
          <cell r="H143">
            <v>7</v>
          </cell>
          <cell r="I143">
            <v>9750</v>
          </cell>
          <cell r="J143">
            <v>0</v>
          </cell>
          <cell r="K143" t="str">
            <v>.</v>
          </cell>
          <cell r="L143">
            <v>0</v>
          </cell>
          <cell r="M143" t="str">
            <v>.</v>
          </cell>
          <cell r="N143">
            <v>9</v>
          </cell>
          <cell r="O143">
            <v>9750</v>
          </cell>
        </row>
        <row r="144">
          <cell r="A144">
            <v>9.001</v>
          </cell>
          <cell r="C144" t="str">
            <v>OTHER FEMALE REPRODUCTIVE SYSTEM &amp; RELATED PROCEDURES                             </v>
          </cell>
          <cell r="D144">
            <v>0</v>
          </cell>
          <cell r="E144" t="str">
            <v>.</v>
          </cell>
          <cell r="F144">
            <v>5</v>
          </cell>
          <cell r="G144">
            <v>18559</v>
          </cell>
          <cell r="H144">
            <v>4</v>
          </cell>
          <cell r="I144">
            <v>21505</v>
          </cell>
          <cell r="J144">
            <v>0</v>
          </cell>
          <cell r="K144" t="str">
            <v>.</v>
          </cell>
          <cell r="L144">
            <v>0</v>
          </cell>
          <cell r="M144" t="str">
            <v>.</v>
          </cell>
          <cell r="N144">
            <v>9</v>
          </cell>
          <cell r="O144">
            <v>18559</v>
          </cell>
        </row>
        <row r="145">
          <cell r="A145">
            <v>9.001</v>
          </cell>
          <cell r="C145" t="str">
            <v>HAND &amp; WRIST PROCEDURES                                                           </v>
          </cell>
          <cell r="D145">
            <v>0</v>
          </cell>
          <cell r="E145" t="str">
            <v>.</v>
          </cell>
          <cell r="F145">
            <v>4</v>
          </cell>
          <cell r="G145">
            <v>19379.5</v>
          </cell>
          <cell r="H145">
            <v>2</v>
          </cell>
          <cell r="I145">
            <v>48064.5</v>
          </cell>
          <cell r="J145">
            <v>2</v>
          </cell>
          <cell r="K145">
            <v>21729.5</v>
          </cell>
          <cell r="L145">
            <v>1</v>
          </cell>
          <cell r="M145">
            <v>39363</v>
          </cell>
          <cell r="N145">
            <v>9</v>
          </cell>
          <cell r="O145">
            <v>24743</v>
          </cell>
        </row>
        <row r="146">
          <cell r="A146">
            <v>9.001</v>
          </cell>
          <cell r="C146" t="str">
            <v>FACIAL BONE PROCEDURES EXCEPT MAJOR CRANIAL/FACIAL BONE PROCEDURES                </v>
          </cell>
          <cell r="D146">
            <v>0</v>
          </cell>
          <cell r="E146" t="str">
            <v>.</v>
          </cell>
          <cell r="F146">
            <v>2</v>
          </cell>
          <cell r="G146">
            <v>31077</v>
          </cell>
          <cell r="H146">
            <v>5</v>
          </cell>
          <cell r="I146">
            <v>35895</v>
          </cell>
          <cell r="J146">
            <v>2</v>
          </cell>
          <cell r="K146">
            <v>271684</v>
          </cell>
          <cell r="L146">
            <v>0</v>
          </cell>
          <cell r="M146" t="str">
            <v>.</v>
          </cell>
          <cell r="N146">
            <v>9</v>
          </cell>
          <cell r="O146">
            <v>40118</v>
          </cell>
        </row>
        <row r="147">
          <cell r="A147">
            <v>9.001</v>
          </cell>
          <cell r="C147" t="str">
            <v>ACUTE MAJOR EYE INFECTIONS                                                        </v>
          </cell>
          <cell r="D147">
            <v>0</v>
          </cell>
          <cell r="E147" t="str">
            <v>.</v>
          </cell>
          <cell r="F147">
            <v>3</v>
          </cell>
          <cell r="G147">
            <v>9558</v>
          </cell>
          <cell r="H147">
            <v>6</v>
          </cell>
          <cell r="I147">
            <v>23579</v>
          </cell>
          <cell r="J147">
            <v>0</v>
          </cell>
          <cell r="K147" t="str">
            <v>.</v>
          </cell>
          <cell r="L147">
            <v>0</v>
          </cell>
          <cell r="M147" t="str">
            <v>.</v>
          </cell>
          <cell r="N147">
            <v>9</v>
          </cell>
          <cell r="O147">
            <v>18510</v>
          </cell>
        </row>
        <row r="148">
          <cell r="A148">
            <v>9.001</v>
          </cell>
          <cell r="C148" t="str">
            <v>BRAIN CONTUSION/LACERATION &amp; COMPLICATED SKULL FX, COMA &lt; 1 HR OR NO COMA         </v>
          </cell>
          <cell r="D148">
            <v>0</v>
          </cell>
          <cell r="E148" t="str">
            <v>.</v>
          </cell>
          <cell r="F148">
            <v>7</v>
          </cell>
          <cell r="G148">
            <v>10560</v>
          </cell>
          <cell r="H148">
            <v>2</v>
          </cell>
          <cell r="I148">
            <v>15075.5</v>
          </cell>
          <cell r="J148">
            <v>0</v>
          </cell>
          <cell r="K148" t="str">
            <v>.</v>
          </cell>
          <cell r="L148">
            <v>0</v>
          </cell>
          <cell r="M148" t="str">
            <v>.</v>
          </cell>
          <cell r="N148">
            <v>9</v>
          </cell>
          <cell r="O148">
            <v>10560</v>
          </cell>
        </row>
        <row r="149">
          <cell r="A149">
            <v>9</v>
          </cell>
          <cell r="C149" t="str">
            <v>TRACHEOSTOMY W LONG TERM MECHANICAL VENTILATION W EXTENSIVE PROCEDURE             </v>
          </cell>
          <cell r="D149">
            <v>0</v>
          </cell>
          <cell r="E149" t="str">
            <v>.</v>
          </cell>
          <cell r="F149">
            <v>0</v>
          </cell>
          <cell r="G149" t="str">
            <v>.</v>
          </cell>
          <cell r="H149">
            <v>0</v>
          </cell>
          <cell r="I149" t="str">
            <v>.</v>
          </cell>
          <cell r="J149">
            <v>2</v>
          </cell>
          <cell r="K149">
            <v>603059</v>
          </cell>
          <cell r="L149">
            <v>7</v>
          </cell>
          <cell r="M149">
            <v>1110000</v>
          </cell>
          <cell r="N149">
            <v>9</v>
          </cell>
          <cell r="O149">
            <v>942882</v>
          </cell>
        </row>
        <row r="150">
          <cell r="A150">
            <v>8.001</v>
          </cell>
          <cell r="C150" t="str">
            <v>REHABILITATION                                                                    </v>
          </cell>
          <cell r="D150">
            <v>0</v>
          </cell>
          <cell r="E150" t="str">
            <v>.</v>
          </cell>
          <cell r="F150">
            <v>0</v>
          </cell>
          <cell r="G150" t="str">
            <v>.</v>
          </cell>
          <cell r="H150">
            <v>5</v>
          </cell>
          <cell r="I150">
            <v>46777</v>
          </cell>
          <cell r="J150">
            <v>3</v>
          </cell>
          <cell r="K150">
            <v>100290</v>
          </cell>
          <cell r="L150">
            <v>0</v>
          </cell>
          <cell r="M150" t="str">
            <v>.</v>
          </cell>
          <cell r="N150">
            <v>8</v>
          </cell>
          <cell r="O150">
            <v>67908</v>
          </cell>
        </row>
        <row r="151">
          <cell r="A151">
            <v>8.001</v>
          </cell>
          <cell r="C151" t="str">
            <v>OTHER PROCEDURES OF BLOOD &amp; BLOOD-FORMING ORGANS                                  </v>
          </cell>
          <cell r="D151">
            <v>0</v>
          </cell>
          <cell r="E151" t="str">
            <v>.</v>
          </cell>
          <cell r="F151">
            <v>8</v>
          </cell>
          <cell r="G151">
            <v>27993.5</v>
          </cell>
          <cell r="H151">
            <v>0</v>
          </cell>
          <cell r="I151" t="str">
            <v>.</v>
          </cell>
          <cell r="J151">
            <v>0</v>
          </cell>
          <cell r="K151" t="str">
            <v>.</v>
          </cell>
          <cell r="L151">
            <v>0</v>
          </cell>
          <cell r="M151" t="str">
            <v>.</v>
          </cell>
          <cell r="N151">
            <v>8</v>
          </cell>
          <cell r="O151">
            <v>27993.5</v>
          </cell>
        </row>
        <row r="152">
          <cell r="A152">
            <v>8.001</v>
          </cell>
          <cell r="C152" t="str">
            <v>MALE REPRODUCTIVE SYSTEM DIAGNOSES EXCEPT MALIGNANCY                              </v>
          </cell>
          <cell r="D152">
            <v>0</v>
          </cell>
          <cell r="E152" t="str">
            <v>.</v>
          </cell>
          <cell r="F152">
            <v>4</v>
          </cell>
          <cell r="G152">
            <v>5942</v>
          </cell>
          <cell r="H152">
            <v>4</v>
          </cell>
          <cell r="I152">
            <v>8465</v>
          </cell>
          <cell r="J152">
            <v>0</v>
          </cell>
          <cell r="K152" t="str">
            <v>.</v>
          </cell>
          <cell r="L152">
            <v>0</v>
          </cell>
          <cell r="M152" t="str">
            <v>.</v>
          </cell>
          <cell r="N152">
            <v>8</v>
          </cell>
          <cell r="O152">
            <v>6968.5</v>
          </cell>
        </row>
        <row r="153">
          <cell r="A153">
            <v>8.001</v>
          </cell>
          <cell r="C153" t="str">
            <v>HEPATIC COMA &amp; OTHER MAJOR ACUTE LIVER DISORDERS                                  </v>
          </cell>
          <cell r="D153">
            <v>0</v>
          </cell>
          <cell r="E153" t="str">
            <v>.</v>
          </cell>
          <cell r="F153">
            <v>1</v>
          </cell>
          <cell r="G153">
            <v>26589</v>
          </cell>
          <cell r="H153">
            <v>4</v>
          </cell>
          <cell r="I153">
            <v>12703.5</v>
          </cell>
          <cell r="J153">
            <v>2</v>
          </cell>
          <cell r="K153">
            <v>22263.5</v>
          </cell>
          <cell r="L153">
            <v>1</v>
          </cell>
          <cell r="M153">
            <v>13297</v>
          </cell>
          <cell r="N153">
            <v>8</v>
          </cell>
          <cell r="O153">
            <v>18312</v>
          </cell>
        </row>
        <row r="154">
          <cell r="A154">
            <v>8.001</v>
          </cell>
          <cell r="C154" t="str">
            <v>MALFUNCTION,REACTION,COMPLICATION OF CARDIAC/VASC DEVICE OR PROCEDURE             </v>
          </cell>
          <cell r="D154">
            <v>0</v>
          </cell>
          <cell r="E154" t="str">
            <v>.</v>
          </cell>
          <cell r="F154">
            <v>0</v>
          </cell>
          <cell r="G154" t="str">
            <v>.</v>
          </cell>
          <cell r="H154">
            <v>5</v>
          </cell>
          <cell r="I154">
            <v>6610</v>
          </cell>
          <cell r="J154">
            <v>2</v>
          </cell>
          <cell r="K154">
            <v>50474.5</v>
          </cell>
          <cell r="L154">
            <v>1</v>
          </cell>
          <cell r="M154">
            <v>318950</v>
          </cell>
          <cell r="N154">
            <v>8</v>
          </cell>
          <cell r="O154">
            <v>17591.5</v>
          </cell>
        </row>
        <row r="155">
          <cell r="A155">
            <v>8</v>
          </cell>
          <cell r="C155" t="str">
            <v>PERIPHERAL &amp; OTHER VASCULAR DISORDERS                                             </v>
          </cell>
          <cell r="D155">
            <v>0</v>
          </cell>
          <cell r="E155" t="str">
            <v>.</v>
          </cell>
          <cell r="F155">
            <v>3</v>
          </cell>
          <cell r="G155">
            <v>16636</v>
          </cell>
          <cell r="H155">
            <v>3</v>
          </cell>
          <cell r="I155">
            <v>6333</v>
          </cell>
          <cell r="J155">
            <v>2</v>
          </cell>
          <cell r="K155">
            <v>51331.5</v>
          </cell>
          <cell r="L155">
            <v>0</v>
          </cell>
          <cell r="M155" t="str">
            <v>.</v>
          </cell>
          <cell r="N155">
            <v>8</v>
          </cell>
          <cell r="O155">
            <v>16710</v>
          </cell>
        </row>
        <row r="156">
          <cell r="A156">
            <v>7.001</v>
          </cell>
          <cell r="C156" t="str">
            <v>OTHER MENTAL HEALTH DISORDERS                                                     </v>
          </cell>
          <cell r="D156">
            <v>0</v>
          </cell>
          <cell r="E156" t="str">
            <v>.</v>
          </cell>
          <cell r="F156">
            <v>2</v>
          </cell>
          <cell r="G156">
            <v>6662</v>
          </cell>
          <cell r="H156">
            <v>5</v>
          </cell>
          <cell r="I156">
            <v>14423</v>
          </cell>
          <cell r="J156">
            <v>0</v>
          </cell>
          <cell r="K156" t="str">
            <v>.</v>
          </cell>
          <cell r="L156">
            <v>0</v>
          </cell>
          <cell r="M156" t="str">
            <v>.</v>
          </cell>
          <cell r="N156">
            <v>7</v>
          </cell>
          <cell r="O156">
            <v>12738</v>
          </cell>
        </row>
        <row r="157">
          <cell r="A157">
            <v>7.001</v>
          </cell>
          <cell r="C157" t="str">
            <v>NEONATE BWT 1500-2499G W MAJOR PROCEDURE                                          </v>
          </cell>
          <cell r="D157">
            <v>0</v>
          </cell>
          <cell r="E157" t="str">
            <v>.</v>
          </cell>
          <cell r="F157">
            <v>0</v>
          </cell>
          <cell r="G157" t="str">
            <v>.</v>
          </cell>
          <cell r="H157">
            <v>0</v>
          </cell>
          <cell r="I157" t="str">
            <v>.</v>
          </cell>
          <cell r="J157">
            <v>4</v>
          </cell>
          <cell r="K157">
            <v>242188</v>
          </cell>
          <cell r="L157">
            <v>3</v>
          </cell>
          <cell r="M157">
            <v>705696</v>
          </cell>
          <cell r="N157">
            <v>7</v>
          </cell>
          <cell r="O157">
            <v>285210</v>
          </cell>
        </row>
        <row r="158">
          <cell r="A158">
            <v>7.001</v>
          </cell>
          <cell r="C158" t="str">
            <v>URETHRAL &amp; TRANSURETHRAL PROCEDURES                                               </v>
          </cell>
          <cell r="D158">
            <v>0</v>
          </cell>
          <cell r="E158" t="str">
            <v>.</v>
          </cell>
          <cell r="F158">
            <v>1</v>
          </cell>
          <cell r="G158">
            <v>20686</v>
          </cell>
          <cell r="H158">
            <v>5</v>
          </cell>
          <cell r="I158">
            <v>24239</v>
          </cell>
          <cell r="J158">
            <v>1</v>
          </cell>
          <cell r="K158">
            <v>85426</v>
          </cell>
          <cell r="L158">
            <v>0</v>
          </cell>
          <cell r="M158" t="str">
            <v>.</v>
          </cell>
          <cell r="N158">
            <v>7</v>
          </cell>
          <cell r="O158">
            <v>24239</v>
          </cell>
        </row>
        <row r="159">
          <cell r="A159">
            <v>7.001</v>
          </cell>
          <cell r="C159" t="str">
            <v>OTHER PROCEDURES FOR ENDOCRINE, NUTRITIONAL &amp; METABOLIC DISORDERS                 </v>
          </cell>
          <cell r="D159">
            <v>0</v>
          </cell>
          <cell r="E159" t="str">
            <v>.</v>
          </cell>
          <cell r="F159">
            <v>1</v>
          </cell>
          <cell r="G159">
            <v>15515</v>
          </cell>
          <cell r="H159">
            <v>2</v>
          </cell>
          <cell r="I159">
            <v>25819</v>
          </cell>
          <cell r="J159">
            <v>1</v>
          </cell>
          <cell r="K159">
            <v>16619</v>
          </cell>
          <cell r="L159">
            <v>3</v>
          </cell>
          <cell r="M159">
            <v>251273</v>
          </cell>
          <cell r="N159">
            <v>7</v>
          </cell>
          <cell r="O159">
            <v>29841</v>
          </cell>
        </row>
        <row r="160">
          <cell r="A160">
            <v>7.001</v>
          </cell>
          <cell r="C160" t="str">
            <v>SKIN ULCERS                                                                       </v>
          </cell>
          <cell r="D160">
            <v>0</v>
          </cell>
          <cell r="E160" t="str">
            <v>.</v>
          </cell>
          <cell r="F160">
            <v>0</v>
          </cell>
          <cell r="G160" t="str">
            <v>.</v>
          </cell>
          <cell r="H160">
            <v>0</v>
          </cell>
          <cell r="I160" t="str">
            <v>.</v>
          </cell>
          <cell r="J160">
            <v>4</v>
          </cell>
          <cell r="K160">
            <v>42442</v>
          </cell>
          <cell r="L160">
            <v>3</v>
          </cell>
          <cell r="M160">
            <v>37018</v>
          </cell>
          <cell r="N160">
            <v>7</v>
          </cell>
          <cell r="O160">
            <v>37018</v>
          </cell>
        </row>
        <row r="161">
          <cell r="A161">
            <v>7.001</v>
          </cell>
          <cell r="C161" t="str">
            <v>INTERVERTEBRAL DISC EXCISION &amp; DECOMPRESSION                                      </v>
          </cell>
          <cell r="D161">
            <v>0</v>
          </cell>
          <cell r="E161" t="str">
            <v>.</v>
          </cell>
          <cell r="F161">
            <v>2</v>
          </cell>
          <cell r="G161">
            <v>23206.5</v>
          </cell>
          <cell r="H161">
            <v>4</v>
          </cell>
          <cell r="I161">
            <v>34468.5</v>
          </cell>
          <cell r="J161">
            <v>1</v>
          </cell>
          <cell r="K161">
            <v>39848</v>
          </cell>
          <cell r="L161">
            <v>0</v>
          </cell>
          <cell r="M161" t="str">
            <v>.</v>
          </cell>
          <cell r="N161">
            <v>7</v>
          </cell>
          <cell r="O161">
            <v>34406</v>
          </cell>
        </row>
        <row r="162">
          <cell r="A162">
            <v>7.001</v>
          </cell>
          <cell r="C162" t="str">
            <v>OTHER DIGESTIVE SYSTEM &amp; ABDOMINAL PROCEDURES                                     </v>
          </cell>
          <cell r="D162">
            <v>0</v>
          </cell>
          <cell r="E162" t="str">
            <v>.</v>
          </cell>
          <cell r="F162">
            <v>1</v>
          </cell>
          <cell r="G162">
            <v>33463</v>
          </cell>
          <cell r="H162">
            <v>4</v>
          </cell>
          <cell r="I162">
            <v>24144</v>
          </cell>
          <cell r="J162">
            <v>0</v>
          </cell>
          <cell r="K162" t="str">
            <v>.</v>
          </cell>
          <cell r="L162">
            <v>2</v>
          </cell>
          <cell r="M162">
            <v>29870</v>
          </cell>
          <cell r="N162">
            <v>7</v>
          </cell>
          <cell r="O162">
            <v>30975</v>
          </cell>
        </row>
        <row r="163">
          <cell r="A163">
            <v>7.001</v>
          </cell>
          <cell r="C163" t="str">
            <v>MAJOR THORACIC &amp; ABDOMINAL VASCULAR PROCEDURES                                    </v>
          </cell>
          <cell r="D163">
            <v>0</v>
          </cell>
          <cell r="E163" t="str">
            <v>.</v>
          </cell>
          <cell r="F163">
            <v>0</v>
          </cell>
          <cell r="G163" t="str">
            <v>.</v>
          </cell>
          <cell r="H163">
            <v>1</v>
          </cell>
          <cell r="I163">
            <v>83403</v>
          </cell>
          <cell r="J163">
            <v>2</v>
          </cell>
          <cell r="K163">
            <v>126409.5</v>
          </cell>
          <cell r="L163">
            <v>4</v>
          </cell>
          <cell r="M163">
            <v>151646.5</v>
          </cell>
          <cell r="N163">
            <v>7</v>
          </cell>
          <cell r="O163">
            <v>143991</v>
          </cell>
        </row>
        <row r="164">
          <cell r="A164">
            <v>7</v>
          </cell>
          <cell r="C164" t="str">
            <v>BACTERIAL &amp; TUBERCULOUS INFECTIONS OF NERVOUS SYSTEM                              </v>
          </cell>
          <cell r="D164">
            <v>0</v>
          </cell>
          <cell r="E164" t="str">
            <v>.</v>
          </cell>
          <cell r="F164">
            <v>1</v>
          </cell>
          <cell r="G164">
            <v>45749</v>
          </cell>
          <cell r="H164">
            <v>5</v>
          </cell>
          <cell r="I164">
            <v>46326</v>
          </cell>
          <cell r="J164">
            <v>1</v>
          </cell>
          <cell r="K164">
            <v>53376</v>
          </cell>
          <cell r="L164">
            <v>0</v>
          </cell>
          <cell r="M164" t="str">
            <v>.</v>
          </cell>
          <cell r="N164">
            <v>7</v>
          </cell>
          <cell r="O164">
            <v>46326</v>
          </cell>
        </row>
        <row r="165">
          <cell r="A165">
            <v>6.001</v>
          </cell>
          <cell r="C165" t="str">
            <v>PROCEDURE W DIAG OF REHAB, AFTERCARE OR OTH CONTACT W HEALTH SERVICE              </v>
          </cell>
          <cell r="D165">
            <v>0</v>
          </cell>
          <cell r="E165" t="str">
            <v>.</v>
          </cell>
          <cell r="F165">
            <v>2</v>
          </cell>
          <cell r="G165">
            <v>23824</v>
          </cell>
          <cell r="H165">
            <v>2</v>
          </cell>
          <cell r="I165">
            <v>30086.5</v>
          </cell>
          <cell r="J165">
            <v>1</v>
          </cell>
          <cell r="K165">
            <v>487219</v>
          </cell>
          <cell r="L165">
            <v>1</v>
          </cell>
          <cell r="M165">
            <v>1820000</v>
          </cell>
          <cell r="N165">
            <v>6</v>
          </cell>
          <cell r="O165">
            <v>41306.5</v>
          </cell>
        </row>
        <row r="166">
          <cell r="A166">
            <v>6.001</v>
          </cell>
          <cell r="C166" t="str">
            <v>SPLENECTOMY                                                                       </v>
          </cell>
          <cell r="D166">
            <v>0</v>
          </cell>
          <cell r="E166" t="str">
            <v>.</v>
          </cell>
          <cell r="F166">
            <v>1</v>
          </cell>
          <cell r="G166">
            <v>35029</v>
          </cell>
          <cell r="H166">
            <v>2</v>
          </cell>
          <cell r="I166">
            <v>30964.5</v>
          </cell>
          <cell r="J166">
            <v>3</v>
          </cell>
          <cell r="K166">
            <v>38831</v>
          </cell>
          <cell r="L166">
            <v>0</v>
          </cell>
          <cell r="M166" t="str">
            <v>.</v>
          </cell>
          <cell r="N166">
            <v>6</v>
          </cell>
          <cell r="O166">
            <v>34630</v>
          </cell>
        </row>
        <row r="167">
          <cell r="A167">
            <v>6.001</v>
          </cell>
          <cell r="C167" t="str">
            <v>NEONATE, BIRTHWT &gt;2499G W RESP DIST SYND/OTH MAJ RESP COND                        </v>
          </cell>
          <cell r="D167">
            <v>0</v>
          </cell>
          <cell r="E167" t="str">
            <v>.</v>
          </cell>
          <cell r="F167">
            <v>1</v>
          </cell>
          <cell r="G167">
            <v>112297</v>
          </cell>
          <cell r="H167">
            <v>3</v>
          </cell>
          <cell r="I167">
            <v>22048</v>
          </cell>
          <cell r="J167">
            <v>2</v>
          </cell>
          <cell r="K167">
            <v>152442.5</v>
          </cell>
          <cell r="L167">
            <v>0</v>
          </cell>
          <cell r="M167" t="str">
            <v>.</v>
          </cell>
          <cell r="N167">
            <v>6</v>
          </cell>
          <cell r="O167">
            <v>99162.5</v>
          </cell>
        </row>
        <row r="168">
          <cell r="A168">
            <v>6.001</v>
          </cell>
          <cell r="C168" t="str">
            <v>OTHER HEPATOBILIARY, PANCREAS &amp; ABDOMINAL PROCEDURES                              </v>
          </cell>
          <cell r="D168">
            <v>0</v>
          </cell>
          <cell r="E168" t="str">
            <v>.</v>
          </cell>
          <cell r="F168">
            <v>3</v>
          </cell>
          <cell r="G168">
            <v>32802</v>
          </cell>
          <cell r="H168">
            <v>1</v>
          </cell>
          <cell r="I168">
            <v>33344</v>
          </cell>
          <cell r="J168">
            <v>2</v>
          </cell>
          <cell r="K168">
            <v>175986.5</v>
          </cell>
          <cell r="L168">
            <v>0</v>
          </cell>
          <cell r="M168" t="str">
            <v>.</v>
          </cell>
          <cell r="N168">
            <v>6</v>
          </cell>
          <cell r="O168">
            <v>37366.5</v>
          </cell>
        </row>
        <row r="169">
          <cell r="A169">
            <v>6.001</v>
          </cell>
          <cell r="C169" t="str">
            <v>MAJOR BILIARY TRACT PROCEDURES                                                    </v>
          </cell>
          <cell r="D169">
            <v>0</v>
          </cell>
          <cell r="E169" t="str">
            <v>.</v>
          </cell>
          <cell r="F169">
            <v>0</v>
          </cell>
          <cell r="G169" t="str">
            <v>.</v>
          </cell>
          <cell r="H169">
            <v>1</v>
          </cell>
          <cell r="I169">
            <v>45077</v>
          </cell>
          <cell r="J169">
            <v>4</v>
          </cell>
          <cell r="K169">
            <v>48049.5</v>
          </cell>
          <cell r="L169">
            <v>1</v>
          </cell>
          <cell r="M169">
            <v>105476</v>
          </cell>
          <cell r="N169">
            <v>6</v>
          </cell>
          <cell r="O169">
            <v>48235.5</v>
          </cell>
        </row>
        <row r="170">
          <cell r="A170">
            <v>6.001</v>
          </cell>
          <cell r="C170" t="str">
            <v>MAJOR PANCREAS, LIVER &amp; SHUNT PROCEDURES                                          </v>
          </cell>
          <cell r="D170">
            <v>0</v>
          </cell>
          <cell r="E170" t="str">
            <v>.</v>
          </cell>
          <cell r="F170">
            <v>0</v>
          </cell>
          <cell r="G170" t="str">
            <v>.</v>
          </cell>
          <cell r="H170">
            <v>2</v>
          </cell>
          <cell r="I170">
            <v>69499.5</v>
          </cell>
          <cell r="J170">
            <v>1</v>
          </cell>
          <cell r="K170">
            <v>111459</v>
          </cell>
          <cell r="L170">
            <v>3</v>
          </cell>
          <cell r="M170">
            <v>117997</v>
          </cell>
          <cell r="N170">
            <v>6</v>
          </cell>
          <cell r="O170">
            <v>98238</v>
          </cell>
        </row>
        <row r="171">
          <cell r="A171">
            <v>6.001</v>
          </cell>
          <cell r="C171" t="str">
            <v>SINUS &amp; MASTOID PROCEDURES                                                        </v>
          </cell>
          <cell r="D171">
            <v>0</v>
          </cell>
          <cell r="E171" t="str">
            <v>.</v>
          </cell>
          <cell r="F171">
            <v>3</v>
          </cell>
          <cell r="G171">
            <v>24228</v>
          </cell>
          <cell r="H171">
            <v>2</v>
          </cell>
          <cell r="I171">
            <v>28914</v>
          </cell>
          <cell r="J171">
            <v>1</v>
          </cell>
          <cell r="K171">
            <v>52699</v>
          </cell>
          <cell r="L171">
            <v>0</v>
          </cell>
          <cell r="M171" t="str">
            <v>.</v>
          </cell>
          <cell r="N171">
            <v>6</v>
          </cell>
          <cell r="O171">
            <v>24486.5</v>
          </cell>
        </row>
        <row r="172">
          <cell r="A172">
            <v>6</v>
          </cell>
          <cell r="C172" t="str">
            <v>NON-BACTERIAL INFECTIONS OF NERVOUS SYSTEM EXC VIRAL MENINGITIS                   </v>
          </cell>
          <cell r="D172">
            <v>0</v>
          </cell>
          <cell r="E172" t="str">
            <v>.</v>
          </cell>
          <cell r="F172">
            <v>1</v>
          </cell>
          <cell r="G172">
            <v>12648</v>
          </cell>
          <cell r="H172">
            <v>4</v>
          </cell>
          <cell r="I172">
            <v>47784.5</v>
          </cell>
          <cell r="J172">
            <v>1</v>
          </cell>
          <cell r="K172">
            <v>14693</v>
          </cell>
          <cell r="L172">
            <v>0</v>
          </cell>
          <cell r="M172" t="str">
            <v>.</v>
          </cell>
          <cell r="N172">
            <v>6</v>
          </cell>
          <cell r="O172">
            <v>13670.5</v>
          </cell>
        </row>
        <row r="173">
          <cell r="A173">
            <v>5.001</v>
          </cell>
          <cell r="C173" t="str">
            <v>MULTIPLE SIGNIFICANT TRAUMA W/O O.R. PROCEDURE                                    </v>
          </cell>
          <cell r="D173">
            <v>0</v>
          </cell>
          <cell r="E173" t="str">
            <v>.</v>
          </cell>
          <cell r="F173">
            <v>0</v>
          </cell>
          <cell r="G173" t="str">
            <v>.</v>
          </cell>
          <cell r="H173">
            <v>2</v>
          </cell>
          <cell r="I173">
            <v>25270.5</v>
          </cell>
          <cell r="J173">
            <v>2</v>
          </cell>
          <cell r="K173">
            <v>151416</v>
          </cell>
          <cell r="L173">
            <v>1</v>
          </cell>
          <cell r="M173">
            <v>201640</v>
          </cell>
          <cell r="N173">
            <v>5</v>
          </cell>
          <cell r="O173">
            <v>78533</v>
          </cell>
        </row>
        <row r="174">
          <cell r="A174">
            <v>5.001</v>
          </cell>
          <cell r="C174" t="str">
            <v>LYMPHATIC &amp; OTHER MALIGNANCIES &amp; NEOPLASMS OF UNCERTAIN BEHAVIOR                  </v>
          </cell>
          <cell r="D174">
            <v>0</v>
          </cell>
          <cell r="E174" t="str">
            <v>.</v>
          </cell>
          <cell r="F174">
            <v>1</v>
          </cell>
          <cell r="G174">
            <v>21875</v>
          </cell>
          <cell r="H174">
            <v>1</v>
          </cell>
          <cell r="I174">
            <v>17968</v>
          </cell>
          <cell r="J174">
            <v>2</v>
          </cell>
          <cell r="K174">
            <v>18064.5</v>
          </cell>
          <cell r="L174">
            <v>1</v>
          </cell>
          <cell r="M174">
            <v>171872</v>
          </cell>
          <cell r="N174">
            <v>5</v>
          </cell>
          <cell r="O174">
            <v>21875</v>
          </cell>
        </row>
        <row r="175">
          <cell r="A175">
            <v>5.001</v>
          </cell>
          <cell r="C175" t="str">
            <v>NEONATE BIRTHWT &gt;2499G W CONGENITAL/PERINATAL INFECTION                           </v>
          </cell>
          <cell r="D175">
            <v>0</v>
          </cell>
          <cell r="E175" t="str">
            <v>.</v>
          </cell>
          <cell r="F175">
            <v>2</v>
          </cell>
          <cell r="G175">
            <v>10608</v>
          </cell>
          <cell r="H175">
            <v>3</v>
          </cell>
          <cell r="I175">
            <v>20294</v>
          </cell>
          <cell r="J175">
            <v>0</v>
          </cell>
          <cell r="K175" t="str">
            <v>.</v>
          </cell>
          <cell r="L175">
            <v>0</v>
          </cell>
          <cell r="M175" t="str">
            <v>.</v>
          </cell>
          <cell r="N175">
            <v>5</v>
          </cell>
          <cell r="O175">
            <v>18586</v>
          </cell>
        </row>
        <row r="176">
          <cell r="A176">
            <v>5.001</v>
          </cell>
          <cell r="C176" t="str">
            <v>NEONATE W ECMO                                                                    </v>
          </cell>
          <cell r="D176">
            <v>0</v>
          </cell>
          <cell r="E176" t="str">
            <v>.</v>
          </cell>
          <cell r="F176">
            <v>0</v>
          </cell>
          <cell r="G176" t="str">
            <v>.</v>
          </cell>
          <cell r="H176">
            <v>0</v>
          </cell>
          <cell r="I176" t="str">
            <v>.</v>
          </cell>
          <cell r="J176">
            <v>0</v>
          </cell>
          <cell r="K176" t="str">
            <v>.</v>
          </cell>
          <cell r="L176">
            <v>5</v>
          </cell>
          <cell r="M176">
            <v>1100000</v>
          </cell>
          <cell r="N176">
            <v>5</v>
          </cell>
          <cell r="O176">
            <v>1100000</v>
          </cell>
        </row>
        <row r="177">
          <cell r="A177">
            <v>5.001</v>
          </cell>
          <cell r="C177" t="str">
            <v>MALFUNCTION, REACTION, COMPLIC OF GENITOURINARY DEVICE OR PROC                    </v>
          </cell>
          <cell r="D177">
            <v>0</v>
          </cell>
          <cell r="E177" t="str">
            <v>.</v>
          </cell>
          <cell r="F177">
            <v>0</v>
          </cell>
          <cell r="G177" t="str">
            <v>.</v>
          </cell>
          <cell r="H177">
            <v>1</v>
          </cell>
          <cell r="I177">
            <v>9739</v>
          </cell>
          <cell r="J177">
            <v>4</v>
          </cell>
          <cell r="K177">
            <v>32945</v>
          </cell>
          <cell r="L177">
            <v>0</v>
          </cell>
          <cell r="M177" t="str">
            <v>.</v>
          </cell>
          <cell r="N177">
            <v>5</v>
          </cell>
          <cell r="O177">
            <v>20555</v>
          </cell>
        </row>
        <row r="178">
          <cell r="A178">
            <v>5.001</v>
          </cell>
          <cell r="C178" t="str">
            <v>PITUITARY &amp; ADRENAL PROCEDURES                                                    </v>
          </cell>
          <cell r="D178">
            <v>0</v>
          </cell>
          <cell r="E178" t="str">
            <v>.</v>
          </cell>
          <cell r="F178">
            <v>4</v>
          </cell>
          <cell r="G178">
            <v>81942</v>
          </cell>
          <cell r="H178">
            <v>1</v>
          </cell>
          <cell r="I178">
            <v>39562</v>
          </cell>
          <cell r="J178">
            <v>0</v>
          </cell>
          <cell r="K178" t="str">
            <v>.</v>
          </cell>
          <cell r="L178">
            <v>0</v>
          </cell>
          <cell r="M178" t="str">
            <v>.</v>
          </cell>
          <cell r="N178">
            <v>5</v>
          </cell>
          <cell r="O178">
            <v>73024</v>
          </cell>
        </row>
        <row r="179">
          <cell r="A179">
            <v>5.001</v>
          </cell>
          <cell r="C179" t="str">
            <v>MUSCULOSKELETAL MALIGNANCY &amp; PATHOL FRACTURE D/T MUSCSKEL MALIG                   </v>
          </cell>
          <cell r="D179">
            <v>0</v>
          </cell>
          <cell r="E179" t="str">
            <v>.</v>
          </cell>
          <cell r="F179">
            <v>0</v>
          </cell>
          <cell r="G179" t="str">
            <v>.</v>
          </cell>
          <cell r="H179">
            <v>2</v>
          </cell>
          <cell r="I179">
            <v>30633.5</v>
          </cell>
          <cell r="J179">
            <v>3</v>
          </cell>
          <cell r="K179">
            <v>123640</v>
          </cell>
          <cell r="L179">
            <v>0</v>
          </cell>
          <cell r="M179" t="str">
            <v>.</v>
          </cell>
          <cell r="N179">
            <v>5</v>
          </cell>
          <cell r="O179">
            <v>57740</v>
          </cell>
        </row>
        <row r="180">
          <cell r="A180">
            <v>5.001</v>
          </cell>
          <cell r="C180" t="str">
            <v>HIP JOINT REPLACEMENT                                                             </v>
          </cell>
          <cell r="D180">
            <v>0</v>
          </cell>
          <cell r="E180" t="str">
            <v>.</v>
          </cell>
          <cell r="F180">
            <v>1</v>
          </cell>
          <cell r="G180">
            <v>75510</v>
          </cell>
          <cell r="H180">
            <v>1</v>
          </cell>
          <cell r="I180">
            <v>393052</v>
          </cell>
          <cell r="J180">
            <v>3</v>
          </cell>
          <cell r="K180">
            <v>87523</v>
          </cell>
          <cell r="L180">
            <v>0</v>
          </cell>
          <cell r="M180" t="str">
            <v>.</v>
          </cell>
          <cell r="N180">
            <v>5</v>
          </cell>
          <cell r="O180">
            <v>87523</v>
          </cell>
        </row>
        <row r="181">
          <cell r="A181">
            <v>5.001</v>
          </cell>
          <cell r="C181" t="str">
            <v>HYPERTENSION                                                                      </v>
          </cell>
          <cell r="D181">
            <v>0</v>
          </cell>
          <cell r="E181" t="str">
            <v>.</v>
          </cell>
          <cell r="F181">
            <v>0</v>
          </cell>
          <cell r="G181" t="str">
            <v>.</v>
          </cell>
          <cell r="H181">
            <v>5</v>
          </cell>
          <cell r="I181">
            <v>15078</v>
          </cell>
          <cell r="J181">
            <v>0</v>
          </cell>
          <cell r="K181" t="str">
            <v>.</v>
          </cell>
          <cell r="L181">
            <v>0</v>
          </cell>
          <cell r="M181" t="str">
            <v>.</v>
          </cell>
          <cell r="N181">
            <v>5</v>
          </cell>
          <cell r="O181">
            <v>15078</v>
          </cell>
        </row>
        <row r="182">
          <cell r="A182">
            <v>5.001</v>
          </cell>
          <cell r="C182" t="str">
            <v>RESPIRATORY MALIGNANCY                                                            </v>
          </cell>
          <cell r="D182">
            <v>0</v>
          </cell>
          <cell r="E182" t="str">
            <v>.</v>
          </cell>
          <cell r="F182">
            <v>1</v>
          </cell>
          <cell r="G182">
            <v>5235</v>
          </cell>
          <cell r="H182">
            <v>2</v>
          </cell>
          <cell r="I182">
            <v>26301</v>
          </cell>
          <cell r="J182">
            <v>2</v>
          </cell>
          <cell r="K182">
            <v>22136</v>
          </cell>
          <cell r="L182">
            <v>0</v>
          </cell>
          <cell r="M182" t="str">
            <v>.</v>
          </cell>
          <cell r="N182">
            <v>5</v>
          </cell>
          <cell r="O182">
            <v>17814</v>
          </cell>
        </row>
        <row r="183">
          <cell r="A183">
            <v>5.001</v>
          </cell>
          <cell r="C183" t="str">
            <v>OTHER MAJOR HEAD &amp; NECK PROCEDURES                                                </v>
          </cell>
          <cell r="D183">
            <v>0</v>
          </cell>
          <cell r="E183" t="str">
            <v>.</v>
          </cell>
          <cell r="F183">
            <v>0</v>
          </cell>
          <cell r="G183" t="str">
            <v>.</v>
          </cell>
          <cell r="H183">
            <v>5</v>
          </cell>
          <cell r="I183">
            <v>78591</v>
          </cell>
          <cell r="J183">
            <v>0</v>
          </cell>
          <cell r="K183" t="str">
            <v>.</v>
          </cell>
          <cell r="L183">
            <v>0</v>
          </cell>
          <cell r="M183" t="str">
            <v>.</v>
          </cell>
          <cell r="N183">
            <v>5</v>
          </cell>
          <cell r="O183">
            <v>78591</v>
          </cell>
        </row>
        <row r="184">
          <cell r="A184">
            <v>5.001</v>
          </cell>
          <cell r="C184" t="str">
            <v>EYE PROCEDURES EXCEPT ORBIT                                                       </v>
          </cell>
          <cell r="D184">
            <v>0</v>
          </cell>
          <cell r="E184" t="str">
            <v>.</v>
          </cell>
          <cell r="F184">
            <v>1</v>
          </cell>
          <cell r="G184">
            <v>19877</v>
          </cell>
          <cell r="H184">
            <v>1</v>
          </cell>
          <cell r="I184">
            <v>15585</v>
          </cell>
          <cell r="J184">
            <v>3</v>
          </cell>
          <cell r="K184">
            <v>76991</v>
          </cell>
          <cell r="L184">
            <v>0</v>
          </cell>
          <cell r="M184" t="str">
            <v>.</v>
          </cell>
          <cell r="N184">
            <v>5</v>
          </cell>
          <cell r="O184">
            <v>19877</v>
          </cell>
        </row>
        <row r="185">
          <cell r="A185">
            <v>5</v>
          </cell>
          <cell r="C185" t="str">
            <v>TRACHEOSTOMY W LONG TERM MECHANICAL VENTILATION W/O EXTENSIVE PROCEDURE           </v>
          </cell>
          <cell r="D185">
            <v>0</v>
          </cell>
          <cell r="E185" t="str">
            <v>.</v>
          </cell>
          <cell r="F185">
            <v>0</v>
          </cell>
          <cell r="G185" t="str">
            <v>.</v>
          </cell>
          <cell r="H185">
            <v>1</v>
          </cell>
          <cell r="I185">
            <v>265015</v>
          </cell>
          <cell r="J185">
            <v>2</v>
          </cell>
          <cell r="K185">
            <v>883765</v>
          </cell>
          <cell r="L185">
            <v>2</v>
          </cell>
          <cell r="M185">
            <v>1040000</v>
          </cell>
          <cell r="N185">
            <v>5</v>
          </cell>
          <cell r="O185">
            <v>837421</v>
          </cell>
        </row>
        <row r="186">
          <cell r="A186">
            <v>4.001</v>
          </cell>
          <cell r="C186" t="str">
            <v>OTHER AFTERCARE &amp; CONVALESCENCE                                                   </v>
          </cell>
          <cell r="D186">
            <v>0</v>
          </cell>
          <cell r="E186" t="str">
            <v>.</v>
          </cell>
          <cell r="F186">
            <v>0</v>
          </cell>
          <cell r="G186" t="str">
            <v>.</v>
          </cell>
          <cell r="H186">
            <v>2</v>
          </cell>
          <cell r="I186">
            <v>18564</v>
          </cell>
          <cell r="J186">
            <v>2</v>
          </cell>
          <cell r="K186">
            <v>10600.5</v>
          </cell>
          <cell r="L186">
            <v>0</v>
          </cell>
          <cell r="M186" t="str">
            <v>.</v>
          </cell>
          <cell r="N186">
            <v>4</v>
          </cell>
          <cell r="O186">
            <v>12662</v>
          </cell>
        </row>
        <row r="187">
          <cell r="A187">
            <v>4.001</v>
          </cell>
          <cell r="C187" t="str">
            <v>ALCOHOL ABUSE &amp; DEPENDENCE                                                        </v>
          </cell>
          <cell r="D187">
            <v>0</v>
          </cell>
          <cell r="E187" t="str">
            <v>.</v>
          </cell>
          <cell r="F187">
            <v>2</v>
          </cell>
          <cell r="G187">
            <v>13383.5</v>
          </cell>
          <cell r="H187">
            <v>1</v>
          </cell>
          <cell r="I187">
            <v>3283</v>
          </cell>
          <cell r="J187">
            <v>1</v>
          </cell>
          <cell r="K187">
            <v>15041</v>
          </cell>
          <cell r="L187">
            <v>0</v>
          </cell>
          <cell r="M187" t="str">
            <v>.</v>
          </cell>
          <cell r="N187">
            <v>4</v>
          </cell>
          <cell r="O187">
            <v>13383.5</v>
          </cell>
        </row>
        <row r="188">
          <cell r="A188">
            <v>4.001</v>
          </cell>
          <cell r="C188" t="str">
            <v>EATING DISORDERS                                                                  </v>
          </cell>
          <cell r="D188">
            <v>0</v>
          </cell>
          <cell r="E188" t="str">
            <v>.</v>
          </cell>
          <cell r="F188">
            <v>2</v>
          </cell>
          <cell r="G188">
            <v>13045</v>
          </cell>
          <cell r="H188">
            <v>2</v>
          </cell>
          <cell r="I188">
            <v>15618</v>
          </cell>
          <cell r="J188">
            <v>0</v>
          </cell>
          <cell r="K188" t="str">
            <v>.</v>
          </cell>
          <cell r="L188">
            <v>0</v>
          </cell>
          <cell r="M188" t="str">
            <v>.</v>
          </cell>
          <cell r="N188">
            <v>4</v>
          </cell>
          <cell r="O188">
            <v>13045</v>
          </cell>
        </row>
        <row r="189">
          <cell r="A189">
            <v>4.001</v>
          </cell>
          <cell r="C189" t="str">
            <v>MAJOR DEPRESSIVE DISORDERS &amp; OTHER/UNSPECIFIED PSYCHOSES                          </v>
          </cell>
          <cell r="D189">
            <v>0</v>
          </cell>
          <cell r="E189" t="str">
            <v>.</v>
          </cell>
          <cell r="F189">
            <v>1</v>
          </cell>
          <cell r="G189">
            <v>19132</v>
          </cell>
          <cell r="H189">
            <v>3</v>
          </cell>
          <cell r="I189">
            <v>29254</v>
          </cell>
          <cell r="J189">
            <v>0</v>
          </cell>
          <cell r="K189" t="str">
            <v>.</v>
          </cell>
          <cell r="L189">
            <v>0</v>
          </cell>
          <cell r="M189" t="str">
            <v>.</v>
          </cell>
          <cell r="N189">
            <v>4</v>
          </cell>
          <cell r="O189">
            <v>26875</v>
          </cell>
        </row>
        <row r="190">
          <cell r="A190">
            <v>4.001</v>
          </cell>
          <cell r="C190" t="str">
            <v>OTHER O.R. PROCEDURES FOR LYMPHATIC/HEMATOPOIETIC/OTHER NEOPLASMS                 </v>
          </cell>
          <cell r="D190">
            <v>0</v>
          </cell>
          <cell r="E190" t="str">
            <v>.</v>
          </cell>
          <cell r="F190">
            <v>0</v>
          </cell>
          <cell r="G190" t="str">
            <v>.</v>
          </cell>
          <cell r="H190">
            <v>0</v>
          </cell>
          <cell r="I190" t="str">
            <v>.</v>
          </cell>
          <cell r="J190">
            <v>3</v>
          </cell>
          <cell r="K190">
            <v>241231</v>
          </cell>
          <cell r="L190">
            <v>1</v>
          </cell>
          <cell r="M190">
            <v>208809</v>
          </cell>
          <cell r="N190">
            <v>4</v>
          </cell>
          <cell r="O190">
            <v>225020</v>
          </cell>
        </row>
        <row r="191">
          <cell r="A191">
            <v>4.001</v>
          </cell>
          <cell r="C191" t="str">
            <v>NEONATE BWT &lt;1500G W MAJOR PROCEDURE                                              </v>
          </cell>
          <cell r="D191">
            <v>0</v>
          </cell>
          <cell r="E191" t="str">
            <v>.</v>
          </cell>
          <cell r="F191">
            <v>0</v>
          </cell>
          <cell r="G191" t="str">
            <v>.</v>
          </cell>
          <cell r="H191">
            <v>2</v>
          </cell>
          <cell r="I191">
            <v>252354.5</v>
          </cell>
          <cell r="J191">
            <v>1</v>
          </cell>
          <cell r="K191">
            <v>29289</v>
          </cell>
          <cell r="L191">
            <v>1</v>
          </cell>
          <cell r="M191">
            <v>45610</v>
          </cell>
          <cell r="N191">
            <v>4</v>
          </cell>
          <cell r="O191">
            <v>83933</v>
          </cell>
        </row>
        <row r="192">
          <cell r="A192">
            <v>4.001</v>
          </cell>
          <cell r="C192" t="str">
            <v>GASTROINTESTINAL VASCULAR INSUFFICIENCY                                           </v>
          </cell>
          <cell r="D192">
            <v>0</v>
          </cell>
          <cell r="E192" t="str">
            <v>.</v>
          </cell>
          <cell r="F192">
            <v>1</v>
          </cell>
          <cell r="G192">
            <v>19415</v>
          </cell>
          <cell r="H192">
            <v>2</v>
          </cell>
          <cell r="I192">
            <v>87047.5</v>
          </cell>
          <cell r="J192">
            <v>1</v>
          </cell>
          <cell r="K192">
            <v>24775</v>
          </cell>
          <cell r="L192">
            <v>0</v>
          </cell>
          <cell r="M192" t="str">
            <v>.</v>
          </cell>
          <cell r="N192">
            <v>4</v>
          </cell>
          <cell r="O192">
            <v>22095</v>
          </cell>
        </row>
        <row r="193">
          <cell r="A193">
            <v>4.001</v>
          </cell>
          <cell r="C193" t="str">
            <v>MAJOR ESOPHAGEAL DISORDERS                                                        </v>
          </cell>
          <cell r="D193">
            <v>0</v>
          </cell>
          <cell r="E193" t="str">
            <v>.</v>
          </cell>
          <cell r="F193">
            <v>1</v>
          </cell>
          <cell r="G193">
            <v>5443</v>
          </cell>
          <cell r="H193">
            <v>2</v>
          </cell>
          <cell r="I193">
            <v>10092.5</v>
          </cell>
          <cell r="J193">
            <v>1</v>
          </cell>
          <cell r="K193">
            <v>17098</v>
          </cell>
          <cell r="L193">
            <v>0</v>
          </cell>
          <cell r="M193" t="str">
            <v>.</v>
          </cell>
          <cell r="N193">
            <v>4</v>
          </cell>
          <cell r="O193">
            <v>10092.5</v>
          </cell>
        </row>
        <row r="194">
          <cell r="A194">
            <v>4.001</v>
          </cell>
          <cell r="C194" t="str">
            <v>HEART FAILURE                                                                     </v>
          </cell>
          <cell r="D194">
            <v>0</v>
          </cell>
          <cell r="E194" t="str">
            <v>.</v>
          </cell>
          <cell r="F194">
            <v>0</v>
          </cell>
          <cell r="G194" t="str">
            <v>.</v>
          </cell>
          <cell r="H194">
            <v>3</v>
          </cell>
          <cell r="I194">
            <v>40287</v>
          </cell>
          <cell r="J194">
            <v>1</v>
          </cell>
          <cell r="K194">
            <v>12460</v>
          </cell>
          <cell r="L194">
            <v>0</v>
          </cell>
          <cell r="M194" t="str">
            <v>.</v>
          </cell>
          <cell r="N194">
            <v>4</v>
          </cell>
          <cell r="O194">
            <v>37319.5</v>
          </cell>
        </row>
        <row r="195">
          <cell r="A195">
            <v>4.001</v>
          </cell>
          <cell r="C195" t="str">
            <v>CARDIAC PACEMAKER &amp; DEFIBRILLATOR DEVICE REPLACEMENT                              </v>
          </cell>
          <cell r="D195">
            <v>0</v>
          </cell>
          <cell r="E195" t="str">
            <v>.</v>
          </cell>
          <cell r="F195">
            <v>2</v>
          </cell>
          <cell r="G195">
            <v>37053.5</v>
          </cell>
          <cell r="H195">
            <v>2</v>
          </cell>
          <cell r="I195">
            <v>53242.5</v>
          </cell>
          <cell r="J195">
            <v>0</v>
          </cell>
          <cell r="K195" t="str">
            <v>.</v>
          </cell>
          <cell r="L195">
            <v>0</v>
          </cell>
          <cell r="M195" t="str">
            <v>.</v>
          </cell>
          <cell r="N195">
            <v>4</v>
          </cell>
          <cell r="O195">
            <v>39021</v>
          </cell>
        </row>
        <row r="196">
          <cell r="A196">
            <v>4.001</v>
          </cell>
          <cell r="C196" t="str">
            <v>MAJOR LARYNX &amp; TRACHEA PROCEDURES                                                 </v>
          </cell>
          <cell r="D196">
            <v>0</v>
          </cell>
          <cell r="E196" t="str">
            <v>.</v>
          </cell>
          <cell r="F196">
            <v>0</v>
          </cell>
          <cell r="G196" t="str">
            <v>.</v>
          </cell>
          <cell r="H196">
            <v>2</v>
          </cell>
          <cell r="I196">
            <v>24005.5</v>
          </cell>
          <cell r="J196">
            <v>0</v>
          </cell>
          <cell r="K196" t="str">
            <v>.</v>
          </cell>
          <cell r="L196">
            <v>2</v>
          </cell>
          <cell r="M196">
            <v>142705.5</v>
          </cell>
          <cell r="N196">
            <v>4</v>
          </cell>
          <cell r="O196">
            <v>64153.5</v>
          </cell>
        </row>
        <row r="197">
          <cell r="A197">
            <v>4</v>
          </cell>
          <cell r="C197" t="str">
            <v>CRANIOTOMY FOR TRAUMA                                                             </v>
          </cell>
          <cell r="D197">
            <v>0</v>
          </cell>
          <cell r="E197" t="str">
            <v>.</v>
          </cell>
          <cell r="F197">
            <v>2</v>
          </cell>
          <cell r="G197">
            <v>31251</v>
          </cell>
          <cell r="H197">
            <v>1</v>
          </cell>
          <cell r="I197">
            <v>44068</v>
          </cell>
          <cell r="J197">
            <v>0</v>
          </cell>
          <cell r="K197" t="str">
            <v>.</v>
          </cell>
          <cell r="L197">
            <v>1</v>
          </cell>
          <cell r="M197">
            <v>225461</v>
          </cell>
          <cell r="N197">
            <v>4</v>
          </cell>
          <cell r="O197">
            <v>44217</v>
          </cell>
        </row>
        <row r="198">
          <cell r="A198">
            <v>3.001</v>
          </cell>
          <cell r="C198" t="str">
            <v>CRANIOTOMY FOR MULTIPLE SIGNIFICANT TRAUMA                                        </v>
          </cell>
          <cell r="D198">
            <v>0</v>
          </cell>
          <cell r="E198" t="str">
            <v>.</v>
          </cell>
          <cell r="F198">
            <v>0</v>
          </cell>
          <cell r="G198" t="str">
            <v>.</v>
          </cell>
          <cell r="H198">
            <v>0</v>
          </cell>
          <cell r="I198" t="str">
            <v>.</v>
          </cell>
          <cell r="J198">
            <v>0</v>
          </cell>
          <cell r="K198" t="str">
            <v>.</v>
          </cell>
          <cell r="L198">
            <v>3</v>
          </cell>
          <cell r="M198">
            <v>571331</v>
          </cell>
          <cell r="N198">
            <v>3</v>
          </cell>
          <cell r="O198">
            <v>571331</v>
          </cell>
        </row>
        <row r="199">
          <cell r="A199">
            <v>3.001</v>
          </cell>
          <cell r="C199" t="str">
            <v>INFECTIOUS &amp; PARASITIC DISEASES INCLUDING HIV W O.R. PROCEDURE                    </v>
          </cell>
          <cell r="D199">
            <v>0</v>
          </cell>
          <cell r="E199" t="str">
            <v>.</v>
          </cell>
          <cell r="F199">
            <v>1</v>
          </cell>
          <cell r="G199">
            <v>30718</v>
          </cell>
          <cell r="H199">
            <v>1</v>
          </cell>
          <cell r="I199">
            <v>13481</v>
          </cell>
          <cell r="J199">
            <v>0</v>
          </cell>
          <cell r="K199" t="str">
            <v>.</v>
          </cell>
          <cell r="L199">
            <v>1</v>
          </cell>
          <cell r="M199">
            <v>175526</v>
          </cell>
          <cell r="N199">
            <v>3</v>
          </cell>
          <cell r="O199">
            <v>30718</v>
          </cell>
        </row>
        <row r="200">
          <cell r="A200">
            <v>3.001</v>
          </cell>
          <cell r="C200" t="str">
            <v>LYMPHOMA, MYELOMA &amp; NON-ACUTE LEUKEMIA                                            </v>
          </cell>
          <cell r="D200">
            <v>0</v>
          </cell>
          <cell r="E200" t="str">
            <v>.</v>
          </cell>
          <cell r="F200">
            <v>3</v>
          </cell>
          <cell r="G200">
            <v>26389</v>
          </cell>
          <cell r="H200">
            <v>0</v>
          </cell>
          <cell r="I200" t="str">
            <v>.</v>
          </cell>
          <cell r="J200">
            <v>0</v>
          </cell>
          <cell r="K200" t="str">
            <v>.</v>
          </cell>
          <cell r="L200">
            <v>0</v>
          </cell>
          <cell r="M200" t="str">
            <v>.</v>
          </cell>
          <cell r="N200">
            <v>3</v>
          </cell>
          <cell r="O200">
            <v>26389</v>
          </cell>
        </row>
        <row r="201">
          <cell r="A201">
            <v>3.001</v>
          </cell>
          <cell r="C201" t="str">
            <v>MAJOR O.R. PROCEDURES FOR LYMPHATIC/HEMATOPOIETIC/OTHER NEOPLASMS                 </v>
          </cell>
          <cell r="D201">
            <v>0</v>
          </cell>
          <cell r="E201" t="str">
            <v>.</v>
          </cell>
          <cell r="F201">
            <v>0</v>
          </cell>
          <cell r="G201" t="str">
            <v>.</v>
          </cell>
          <cell r="H201">
            <v>1</v>
          </cell>
          <cell r="I201">
            <v>30187</v>
          </cell>
          <cell r="J201">
            <v>2</v>
          </cell>
          <cell r="K201">
            <v>168200.5</v>
          </cell>
          <cell r="L201">
            <v>0</v>
          </cell>
          <cell r="M201" t="str">
            <v>.</v>
          </cell>
          <cell r="N201">
            <v>3</v>
          </cell>
          <cell r="O201">
            <v>52929</v>
          </cell>
        </row>
        <row r="202">
          <cell r="A202">
            <v>3.001</v>
          </cell>
          <cell r="C202" t="str">
            <v>NEONATE BWT 2000-2499G, NORMAL NEWBORN OR NEONATE W OTHER PROBLEM                 </v>
          </cell>
          <cell r="D202">
            <v>0</v>
          </cell>
          <cell r="E202" t="str">
            <v>.</v>
          </cell>
          <cell r="F202">
            <v>1</v>
          </cell>
          <cell r="G202">
            <v>7521</v>
          </cell>
          <cell r="H202">
            <v>2</v>
          </cell>
          <cell r="I202">
            <v>69207.5</v>
          </cell>
          <cell r="J202">
            <v>0</v>
          </cell>
          <cell r="K202" t="str">
            <v>.</v>
          </cell>
          <cell r="L202">
            <v>0</v>
          </cell>
          <cell r="M202" t="str">
            <v>.</v>
          </cell>
          <cell r="N202">
            <v>3</v>
          </cell>
          <cell r="O202">
            <v>61753</v>
          </cell>
        </row>
        <row r="203">
          <cell r="A203">
            <v>3.001</v>
          </cell>
          <cell r="C203" t="str">
            <v>OTHER BLADDER PROCEDURES                                                          </v>
          </cell>
          <cell r="D203">
            <v>0</v>
          </cell>
          <cell r="E203" t="str">
            <v>.</v>
          </cell>
          <cell r="F203">
            <v>0</v>
          </cell>
          <cell r="G203" t="str">
            <v>.</v>
          </cell>
          <cell r="H203">
            <v>3</v>
          </cell>
          <cell r="I203">
            <v>47847</v>
          </cell>
          <cell r="J203">
            <v>0</v>
          </cell>
          <cell r="K203" t="str">
            <v>.</v>
          </cell>
          <cell r="L203">
            <v>0</v>
          </cell>
          <cell r="M203" t="str">
            <v>.</v>
          </cell>
          <cell r="N203">
            <v>3</v>
          </cell>
          <cell r="O203">
            <v>47847</v>
          </cell>
        </row>
        <row r="204">
          <cell r="A204">
            <v>3.001</v>
          </cell>
          <cell r="C204" t="str">
            <v>KIDNEY &amp; URINARY TRACT PROCEDURES FOR MALIGNANCY                                  </v>
          </cell>
          <cell r="D204">
            <v>0</v>
          </cell>
          <cell r="E204" t="str">
            <v>.</v>
          </cell>
          <cell r="F204">
            <v>0</v>
          </cell>
          <cell r="G204" t="str">
            <v>.</v>
          </cell>
          <cell r="H204">
            <v>1</v>
          </cell>
          <cell r="I204">
            <v>62903</v>
          </cell>
          <cell r="J204">
            <v>1</v>
          </cell>
          <cell r="K204">
            <v>160050</v>
          </cell>
          <cell r="L204">
            <v>1</v>
          </cell>
          <cell r="M204">
            <v>108921</v>
          </cell>
          <cell r="N204">
            <v>3</v>
          </cell>
          <cell r="O204">
            <v>108921</v>
          </cell>
        </row>
        <row r="205">
          <cell r="A205">
            <v>3.001</v>
          </cell>
          <cell r="C205" t="str">
            <v>KIDNEY TRANSPLANT                                                                 </v>
          </cell>
          <cell r="D205">
            <v>0</v>
          </cell>
          <cell r="E205" t="str">
            <v>.</v>
          </cell>
          <cell r="F205">
            <v>0</v>
          </cell>
          <cell r="G205" t="str">
            <v>.</v>
          </cell>
          <cell r="H205">
            <v>0</v>
          </cell>
          <cell r="I205" t="str">
            <v>.</v>
          </cell>
          <cell r="J205">
            <v>3</v>
          </cell>
          <cell r="K205">
            <v>206971</v>
          </cell>
          <cell r="L205">
            <v>0</v>
          </cell>
          <cell r="M205" t="str">
            <v>.</v>
          </cell>
          <cell r="N205">
            <v>3</v>
          </cell>
          <cell r="O205">
            <v>206971</v>
          </cell>
        </row>
        <row r="206">
          <cell r="A206">
            <v>3.001</v>
          </cell>
          <cell r="C206" t="str">
            <v>PROCEDURES FOR OBESITY                                                            </v>
          </cell>
          <cell r="D206">
            <v>0</v>
          </cell>
          <cell r="E206" t="str">
            <v>.</v>
          </cell>
          <cell r="F206">
            <v>1</v>
          </cell>
          <cell r="G206">
            <v>17746</v>
          </cell>
          <cell r="H206">
            <v>1</v>
          </cell>
          <cell r="I206">
            <v>19759</v>
          </cell>
          <cell r="J206">
            <v>0</v>
          </cell>
          <cell r="K206" t="str">
            <v>.</v>
          </cell>
          <cell r="L206">
            <v>1</v>
          </cell>
          <cell r="M206">
            <v>316536</v>
          </cell>
          <cell r="N206">
            <v>3</v>
          </cell>
          <cell r="O206">
            <v>19759</v>
          </cell>
        </row>
        <row r="207">
          <cell r="A207">
            <v>3.001</v>
          </cell>
          <cell r="C207" t="str">
            <v>CARDIOMYOPATHY                                                                    </v>
          </cell>
          <cell r="D207">
            <v>0</v>
          </cell>
          <cell r="E207" t="str">
            <v>.</v>
          </cell>
          <cell r="F207">
            <v>1</v>
          </cell>
          <cell r="G207">
            <v>9610</v>
          </cell>
          <cell r="H207">
            <v>1</v>
          </cell>
          <cell r="I207">
            <v>17142</v>
          </cell>
          <cell r="J207">
            <v>0</v>
          </cell>
          <cell r="K207" t="str">
            <v>.</v>
          </cell>
          <cell r="L207">
            <v>1</v>
          </cell>
          <cell r="M207">
            <v>79690</v>
          </cell>
          <cell r="N207">
            <v>3</v>
          </cell>
          <cell r="O207">
            <v>17142</v>
          </cell>
        </row>
        <row r="208">
          <cell r="A208">
            <v>3.001</v>
          </cell>
          <cell r="C208" t="str">
            <v>OTHER CIRCULATORY SYSTEM PROCEDURES                                               </v>
          </cell>
          <cell r="D208">
            <v>0</v>
          </cell>
          <cell r="E208" t="str">
            <v>.</v>
          </cell>
          <cell r="F208">
            <v>1</v>
          </cell>
          <cell r="G208">
            <v>51531</v>
          </cell>
          <cell r="H208">
            <v>1</v>
          </cell>
          <cell r="I208">
            <v>99582</v>
          </cell>
          <cell r="J208">
            <v>0</v>
          </cell>
          <cell r="K208" t="str">
            <v>.</v>
          </cell>
          <cell r="L208">
            <v>1</v>
          </cell>
          <cell r="M208">
            <v>1480000</v>
          </cell>
          <cell r="N208">
            <v>3</v>
          </cell>
          <cell r="O208">
            <v>99582</v>
          </cell>
        </row>
        <row r="209">
          <cell r="A209">
            <v>3.001</v>
          </cell>
          <cell r="C209" t="str">
            <v>CARDIAC VALVE PROCEDURES W CARDIAC CATHETERIZATION                                </v>
          </cell>
          <cell r="D209">
            <v>0</v>
          </cell>
          <cell r="E209" t="str">
            <v>.</v>
          </cell>
          <cell r="F209">
            <v>0</v>
          </cell>
          <cell r="G209" t="str">
            <v>.</v>
          </cell>
          <cell r="H209">
            <v>0</v>
          </cell>
          <cell r="I209" t="str">
            <v>.</v>
          </cell>
          <cell r="J209">
            <v>2</v>
          </cell>
          <cell r="K209">
            <v>325223.5</v>
          </cell>
          <cell r="L209">
            <v>1</v>
          </cell>
          <cell r="M209">
            <v>217741</v>
          </cell>
          <cell r="N209">
            <v>3</v>
          </cell>
          <cell r="O209">
            <v>217741</v>
          </cell>
        </row>
        <row r="210">
          <cell r="A210">
            <v>3.001</v>
          </cell>
          <cell r="C210" t="str">
            <v>MAJOR CHEST &amp; RESPIRATORY TRAUMA                                                  </v>
          </cell>
          <cell r="D210">
            <v>0</v>
          </cell>
          <cell r="E210" t="str">
            <v>.</v>
          </cell>
          <cell r="F210">
            <v>3</v>
          </cell>
          <cell r="G210">
            <v>17484</v>
          </cell>
          <cell r="H210">
            <v>0</v>
          </cell>
          <cell r="I210" t="str">
            <v>.</v>
          </cell>
          <cell r="J210">
            <v>0</v>
          </cell>
          <cell r="K210" t="str">
            <v>.</v>
          </cell>
          <cell r="L210">
            <v>0</v>
          </cell>
          <cell r="M210" t="str">
            <v>.</v>
          </cell>
          <cell r="N210">
            <v>3</v>
          </cell>
          <cell r="O210">
            <v>17484</v>
          </cell>
        </row>
        <row r="211">
          <cell r="A211">
            <v>3.001</v>
          </cell>
          <cell r="C211" t="str">
            <v>VERTIGO &amp; OTHER LABYRINTH DISORDERS                                               </v>
          </cell>
          <cell r="D211">
            <v>0</v>
          </cell>
          <cell r="E211" t="str">
            <v>.</v>
          </cell>
          <cell r="F211">
            <v>1</v>
          </cell>
          <cell r="G211">
            <v>7314</v>
          </cell>
          <cell r="H211">
            <v>2</v>
          </cell>
          <cell r="I211">
            <v>8841.5</v>
          </cell>
          <cell r="J211">
            <v>0</v>
          </cell>
          <cell r="K211" t="str">
            <v>.</v>
          </cell>
          <cell r="L211">
            <v>0</v>
          </cell>
          <cell r="M211" t="str">
            <v>.</v>
          </cell>
          <cell r="N211">
            <v>3</v>
          </cell>
          <cell r="O211">
            <v>7314</v>
          </cell>
        </row>
        <row r="212">
          <cell r="A212">
            <v>3</v>
          </cell>
          <cell r="C212" t="str">
            <v>SPINAL DISORDERS &amp; INJURIES                                                       </v>
          </cell>
          <cell r="D212">
            <v>0</v>
          </cell>
          <cell r="E212" t="str">
            <v>.</v>
          </cell>
          <cell r="F212">
            <v>1</v>
          </cell>
          <cell r="G212">
            <v>24405</v>
          </cell>
          <cell r="H212">
            <v>1</v>
          </cell>
          <cell r="I212">
            <v>16806</v>
          </cell>
          <cell r="J212">
            <v>1</v>
          </cell>
          <cell r="K212">
            <v>70521</v>
          </cell>
          <cell r="L212">
            <v>0</v>
          </cell>
          <cell r="M212" t="str">
            <v>.</v>
          </cell>
          <cell r="N212">
            <v>3</v>
          </cell>
          <cell r="O212">
            <v>24405</v>
          </cell>
        </row>
        <row r="213">
          <cell r="A213">
            <v>2.001</v>
          </cell>
          <cell r="C213" t="str">
            <v>MUSCULOSKELETAL &amp; OTHER PROCEDURES FOR MULTIPLE SIGNIFICANT TRAUMA                </v>
          </cell>
          <cell r="D213">
            <v>0</v>
          </cell>
          <cell r="E213" t="str">
            <v>.</v>
          </cell>
          <cell r="F213">
            <v>0</v>
          </cell>
          <cell r="G213" t="str">
            <v>.</v>
          </cell>
          <cell r="H213">
            <v>0</v>
          </cell>
          <cell r="I213" t="str">
            <v>.</v>
          </cell>
          <cell r="J213">
            <v>2</v>
          </cell>
          <cell r="K213">
            <v>221264</v>
          </cell>
          <cell r="L213">
            <v>0</v>
          </cell>
          <cell r="M213" t="str">
            <v>.</v>
          </cell>
          <cell r="N213">
            <v>2</v>
          </cell>
          <cell r="O213">
            <v>221264</v>
          </cell>
        </row>
        <row r="214">
          <cell r="A214">
            <v>2.001</v>
          </cell>
          <cell r="C214" t="str">
            <v>PARTIAL THICKNESS BURNS W OR W/O SKIN GRAFT                                       </v>
          </cell>
          <cell r="D214">
            <v>0</v>
          </cell>
          <cell r="E214" t="str">
            <v>.</v>
          </cell>
          <cell r="F214">
            <v>1</v>
          </cell>
          <cell r="G214">
            <v>18882</v>
          </cell>
          <cell r="H214">
            <v>1</v>
          </cell>
          <cell r="I214">
            <v>16225</v>
          </cell>
          <cell r="J214">
            <v>0</v>
          </cell>
          <cell r="K214" t="str">
            <v>.</v>
          </cell>
          <cell r="L214">
            <v>0</v>
          </cell>
          <cell r="M214" t="str">
            <v>.</v>
          </cell>
          <cell r="N214">
            <v>2</v>
          </cell>
          <cell r="O214">
            <v>17553.5</v>
          </cell>
        </row>
        <row r="215">
          <cell r="A215">
            <v>2.001</v>
          </cell>
          <cell r="C215" t="str">
            <v>CHILDHOOD BEHAVIORAL DISORDERS                                                    </v>
          </cell>
          <cell r="D215">
            <v>0</v>
          </cell>
          <cell r="E215" t="str">
            <v>.</v>
          </cell>
          <cell r="F215">
            <v>1</v>
          </cell>
          <cell r="G215">
            <v>2673</v>
          </cell>
          <cell r="H215">
            <v>0</v>
          </cell>
          <cell r="I215" t="str">
            <v>.</v>
          </cell>
          <cell r="J215">
            <v>1</v>
          </cell>
          <cell r="K215">
            <v>14046</v>
          </cell>
          <cell r="L215">
            <v>0</v>
          </cell>
          <cell r="M215" t="str">
            <v>.</v>
          </cell>
          <cell r="N215">
            <v>2</v>
          </cell>
          <cell r="O215">
            <v>8359.5</v>
          </cell>
        </row>
        <row r="216">
          <cell r="A216">
            <v>2.001</v>
          </cell>
          <cell r="C216" t="str">
            <v>ADJUSTMENT DISORDERS &amp; NEUROSES EXCEPT DEPRESSIVE DIAGNOSES                       </v>
          </cell>
          <cell r="D216">
            <v>0</v>
          </cell>
          <cell r="E216" t="str">
            <v>.</v>
          </cell>
          <cell r="F216">
            <v>0</v>
          </cell>
          <cell r="G216" t="str">
            <v>.</v>
          </cell>
          <cell r="H216">
            <v>2</v>
          </cell>
          <cell r="I216">
            <v>19689</v>
          </cell>
          <cell r="J216">
            <v>0</v>
          </cell>
          <cell r="K216" t="str">
            <v>.</v>
          </cell>
          <cell r="L216">
            <v>0</v>
          </cell>
          <cell r="M216" t="str">
            <v>.</v>
          </cell>
          <cell r="N216">
            <v>2</v>
          </cell>
          <cell r="O216">
            <v>19689</v>
          </cell>
        </row>
        <row r="217">
          <cell r="A217">
            <v>2.001</v>
          </cell>
          <cell r="C217" t="str">
            <v>DISORDERS OF PERSONALITY &amp; IMPULSE CONTROL                                        </v>
          </cell>
          <cell r="D217">
            <v>0</v>
          </cell>
          <cell r="E217" t="str">
            <v>.</v>
          </cell>
          <cell r="F217">
            <v>0</v>
          </cell>
          <cell r="G217" t="str">
            <v>.</v>
          </cell>
          <cell r="H217">
            <v>1</v>
          </cell>
          <cell r="I217">
            <v>12377</v>
          </cell>
          <cell r="J217">
            <v>1</v>
          </cell>
          <cell r="K217">
            <v>33341</v>
          </cell>
          <cell r="L217">
            <v>0</v>
          </cell>
          <cell r="M217" t="str">
            <v>.</v>
          </cell>
          <cell r="N217">
            <v>2</v>
          </cell>
          <cell r="O217">
            <v>22859</v>
          </cell>
        </row>
        <row r="218">
          <cell r="A218">
            <v>2.001</v>
          </cell>
          <cell r="C218" t="str">
            <v>NEONATE BWT 1500-1999G W OR W/O OTHER SIGNIFICANT CONDITION                       </v>
          </cell>
          <cell r="D218">
            <v>0</v>
          </cell>
          <cell r="E218" t="str">
            <v>.</v>
          </cell>
          <cell r="F218">
            <v>0</v>
          </cell>
          <cell r="G218" t="str">
            <v>.</v>
          </cell>
          <cell r="H218">
            <v>2</v>
          </cell>
          <cell r="I218">
            <v>86686.5</v>
          </cell>
          <cell r="J218">
            <v>0</v>
          </cell>
          <cell r="K218" t="str">
            <v>.</v>
          </cell>
          <cell r="L218">
            <v>0</v>
          </cell>
          <cell r="M218" t="str">
            <v>.</v>
          </cell>
          <cell r="N218">
            <v>2</v>
          </cell>
          <cell r="O218">
            <v>86686.5</v>
          </cell>
        </row>
        <row r="219">
          <cell r="A219">
            <v>2.001</v>
          </cell>
          <cell r="C219" t="str">
            <v>NEONATE BIRTHWT 1500-1999G W MAJOR ANOMALY                                        </v>
          </cell>
          <cell r="D219">
            <v>0</v>
          </cell>
          <cell r="E219" t="str">
            <v>.</v>
          </cell>
          <cell r="F219">
            <v>0</v>
          </cell>
          <cell r="G219" t="str">
            <v>.</v>
          </cell>
          <cell r="H219">
            <v>1</v>
          </cell>
          <cell r="I219">
            <v>221691</v>
          </cell>
          <cell r="J219">
            <v>1</v>
          </cell>
          <cell r="K219">
            <v>204263</v>
          </cell>
          <cell r="L219">
            <v>0</v>
          </cell>
          <cell r="M219" t="str">
            <v>.</v>
          </cell>
          <cell r="N219">
            <v>2</v>
          </cell>
          <cell r="O219">
            <v>212977</v>
          </cell>
        </row>
        <row r="220">
          <cell r="A220">
            <v>2.001</v>
          </cell>
          <cell r="C220" t="str">
            <v>NEONATE BIRTHWT 750-999G W/O MAJOR PROCEDURE                                      </v>
          </cell>
          <cell r="D220">
            <v>0</v>
          </cell>
          <cell r="E220" t="str">
            <v>.</v>
          </cell>
          <cell r="F220">
            <v>0</v>
          </cell>
          <cell r="G220" t="str">
            <v>.</v>
          </cell>
          <cell r="H220">
            <v>0</v>
          </cell>
          <cell r="I220" t="str">
            <v>.</v>
          </cell>
          <cell r="J220">
            <v>0</v>
          </cell>
          <cell r="K220" t="str">
            <v>.</v>
          </cell>
          <cell r="L220">
            <v>2</v>
          </cell>
          <cell r="M220">
            <v>118490.5</v>
          </cell>
          <cell r="N220">
            <v>2</v>
          </cell>
          <cell r="O220">
            <v>118490.5</v>
          </cell>
        </row>
        <row r="221">
          <cell r="A221">
            <v>2.001</v>
          </cell>
          <cell r="C221" t="str">
            <v>NEONATE, TRANSFERRED &lt;5 DAYS OLD, NOT BORN HERE                                   </v>
          </cell>
          <cell r="D221">
            <v>0</v>
          </cell>
          <cell r="E221" t="str">
            <v>.</v>
          </cell>
          <cell r="F221">
            <v>0</v>
          </cell>
          <cell r="G221" t="str">
            <v>.</v>
          </cell>
          <cell r="H221">
            <v>1</v>
          </cell>
          <cell r="I221">
            <v>20208</v>
          </cell>
          <cell r="J221">
            <v>0</v>
          </cell>
          <cell r="K221" t="str">
            <v>.</v>
          </cell>
          <cell r="L221">
            <v>1</v>
          </cell>
          <cell r="M221">
            <v>22578</v>
          </cell>
          <cell r="N221">
            <v>2</v>
          </cell>
          <cell r="O221">
            <v>21393</v>
          </cell>
        </row>
        <row r="222">
          <cell r="A222">
            <v>2.001</v>
          </cell>
          <cell r="C222" t="str">
            <v>PENIS PROCEDURES                                                                  </v>
          </cell>
          <cell r="D222">
            <v>0</v>
          </cell>
          <cell r="E222" t="str">
            <v>.</v>
          </cell>
          <cell r="F222">
            <v>1</v>
          </cell>
          <cell r="G222">
            <v>10467</v>
          </cell>
          <cell r="H222">
            <v>1</v>
          </cell>
          <cell r="I222">
            <v>6131</v>
          </cell>
          <cell r="J222">
            <v>0</v>
          </cell>
          <cell r="K222" t="str">
            <v>.</v>
          </cell>
          <cell r="L222">
            <v>0</v>
          </cell>
          <cell r="M222" t="str">
            <v>.</v>
          </cell>
          <cell r="N222">
            <v>2</v>
          </cell>
          <cell r="O222">
            <v>8299</v>
          </cell>
        </row>
        <row r="223">
          <cell r="A223">
            <v>2.001</v>
          </cell>
          <cell r="C223" t="str">
            <v>RENAL DIALYSIS ACCESS DEVICE PROCEDURE ONLY                                       </v>
          </cell>
          <cell r="D223">
            <v>0</v>
          </cell>
          <cell r="E223" t="str">
            <v>.</v>
          </cell>
          <cell r="F223">
            <v>0</v>
          </cell>
          <cell r="G223" t="str">
            <v>.</v>
          </cell>
          <cell r="H223">
            <v>0</v>
          </cell>
          <cell r="I223" t="str">
            <v>.</v>
          </cell>
          <cell r="J223">
            <v>1</v>
          </cell>
          <cell r="K223">
            <v>110682</v>
          </cell>
          <cell r="L223">
            <v>1</v>
          </cell>
          <cell r="M223">
            <v>46018</v>
          </cell>
          <cell r="N223">
            <v>2</v>
          </cell>
          <cell r="O223">
            <v>78350</v>
          </cell>
        </row>
        <row r="224">
          <cell r="A224">
            <v>2.001</v>
          </cell>
          <cell r="C224" t="str">
            <v>THYROID, PARATHYROID &amp; THYROGLOSSAL PROCEDURES                                    </v>
          </cell>
          <cell r="D224">
            <v>0</v>
          </cell>
          <cell r="E224" t="str">
            <v>.</v>
          </cell>
          <cell r="F224">
            <v>1</v>
          </cell>
          <cell r="G224">
            <v>25398</v>
          </cell>
          <cell r="H224">
            <v>1</v>
          </cell>
          <cell r="I224">
            <v>24001</v>
          </cell>
          <cell r="J224">
            <v>0</v>
          </cell>
          <cell r="K224" t="str">
            <v>.</v>
          </cell>
          <cell r="L224">
            <v>0</v>
          </cell>
          <cell r="M224" t="str">
            <v>.</v>
          </cell>
          <cell r="N224">
            <v>2</v>
          </cell>
          <cell r="O224">
            <v>24699.5</v>
          </cell>
        </row>
        <row r="225">
          <cell r="A225">
            <v>2.001</v>
          </cell>
          <cell r="C225" t="str">
            <v>FRACTURE OF PELVIS OR DISLOCATION OF HIP                                          </v>
          </cell>
          <cell r="D225">
            <v>0</v>
          </cell>
          <cell r="E225" t="str">
            <v>.</v>
          </cell>
          <cell r="F225">
            <v>1</v>
          </cell>
          <cell r="G225">
            <v>10028</v>
          </cell>
          <cell r="H225">
            <v>0</v>
          </cell>
          <cell r="I225" t="str">
            <v>.</v>
          </cell>
          <cell r="J225">
            <v>1</v>
          </cell>
          <cell r="K225">
            <v>12507</v>
          </cell>
          <cell r="L225">
            <v>0</v>
          </cell>
          <cell r="M225" t="str">
            <v>.</v>
          </cell>
          <cell r="N225">
            <v>2</v>
          </cell>
          <cell r="O225">
            <v>11267.5</v>
          </cell>
        </row>
        <row r="226">
          <cell r="A226">
            <v>2.001</v>
          </cell>
          <cell r="C226" t="str">
            <v>MALIGNANCY OF HEPATOBILIARY SYSTEM &amp; PANCREAS                                     </v>
          </cell>
          <cell r="D226">
            <v>0</v>
          </cell>
          <cell r="E226" t="str">
            <v>.</v>
          </cell>
          <cell r="F226">
            <v>0</v>
          </cell>
          <cell r="G226" t="str">
            <v>.</v>
          </cell>
          <cell r="H226">
            <v>1</v>
          </cell>
          <cell r="I226">
            <v>18820</v>
          </cell>
          <cell r="J226">
            <v>1</v>
          </cell>
          <cell r="K226">
            <v>56277</v>
          </cell>
          <cell r="L226">
            <v>0</v>
          </cell>
          <cell r="M226" t="str">
            <v>.</v>
          </cell>
          <cell r="N226">
            <v>2</v>
          </cell>
          <cell r="O226">
            <v>37548.5</v>
          </cell>
        </row>
        <row r="227">
          <cell r="A227">
            <v>2.001</v>
          </cell>
          <cell r="C227" t="str">
            <v>CHOLECYSTECTOMY EXCEPT LAPAROSCOPIC                                               </v>
          </cell>
          <cell r="D227">
            <v>0</v>
          </cell>
          <cell r="E227" t="str">
            <v>.</v>
          </cell>
          <cell r="F227">
            <v>0</v>
          </cell>
          <cell r="G227" t="str">
            <v>.</v>
          </cell>
          <cell r="H227">
            <v>1</v>
          </cell>
          <cell r="I227">
            <v>22894</v>
          </cell>
          <cell r="J227">
            <v>1</v>
          </cell>
          <cell r="K227">
            <v>26604</v>
          </cell>
          <cell r="L227">
            <v>0</v>
          </cell>
          <cell r="M227" t="str">
            <v>.</v>
          </cell>
          <cell r="N227">
            <v>2</v>
          </cell>
          <cell r="O227">
            <v>24749</v>
          </cell>
        </row>
        <row r="228">
          <cell r="A228">
            <v>2.001</v>
          </cell>
          <cell r="C228" t="str">
            <v>PERM CARDIAC PACEMAKER IMPLANT W/O AMI, HEART FAILURE OR SHOCK                    </v>
          </cell>
          <cell r="D228">
            <v>0</v>
          </cell>
          <cell r="E228" t="str">
            <v>.</v>
          </cell>
          <cell r="F228">
            <v>0</v>
          </cell>
          <cell r="G228" t="str">
            <v>.</v>
          </cell>
          <cell r="H228">
            <v>1</v>
          </cell>
          <cell r="I228">
            <v>50335</v>
          </cell>
          <cell r="J228">
            <v>1</v>
          </cell>
          <cell r="K228">
            <v>153074</v>
          </cell>
          <cell r="L228">
            <v>0</v>
          </cell>
          <cell r="M228" t="str">
            <v>.</v>
          </cell>
          <cell r="N228">
            <v>2</v>
          </cell>
          <cell r="O228">
            <v>101704.5</v>
          </cell>
        </row>
        <row r="229">
          <cell r="A229">
            <v>2.001</v>
          </cell>
          <cell r="C229" t="str">
            <v>CARDIAC DEFIBRILLATOR &amp; HEART ASSIST IMPLANT                                      </v>
          </cell>
          <cell r="D229">
            <v>0</v>
          </cell>
          <cell r="E229" t="str">
            <v>.</v>
          </cell>
          <cell r="F229">
            <v>0</v>
          </cell>
          <cell r="G229" t="str">
            <v>.</v>
          </cell>
          <cell r="H229">
            <v>1</v>
          </cell>
          <cell r="I229">
            <v>98878</v>
          </cell>
          <cell r="J229">
            <v>1</v>
          </cell>
          <cell r="K229">
            <v>614813</v>
          </cell>
          <cell r="L229">
            <v>0</v>
          </cell>
          <cell r="M229" t="str">
            <v>.</v>
          </cell>
          <cell r="N229">
            <v>2</v>
          </cell>
          <cell r="O229">
            <v>356845.5</v>
          </cell>
        </row>
        <row r="230">
          <cell r="A230">
            <v>2.001</v>
          </cell>
          <cell r="C230" t="str">
            <v>ORBITAL PROCEDURES                                                                </v>
          </cell>
          <cell r="D230">
            <v>0</v>
          </cell>
          <cell r="E230" t="str">
            <v>.</v>
          </cell>
          <cell r="F230">
            <v>1</v>
          </cell>
          <cell r="G230">
            <v>18460</v>
          </cell>
          <cell r="H230">
            <v>1</v>
          </cell>
          <cell r="I230">
            <v>16237</v>
          </cell>
          <cell r="J230">
            <v>0</v>
          </cell>
          <cell r="K230" t="str">
            <v>.</v>
          </cell>
          <cell r="L230">
            <v>0</v>
          </cell>
          <cell r="M230" t="str">
            <v>.</v>
          </cell>
          <cell r="N230">
            <v>2</v>
          </cell>
          <cell r="O230">
            <v>17348.5</v>
          </cell>
        </row>
        <row r="231">
          <cell r="A231">
            <v>2</v>
          </cell>
          <cell r="C231" t="str">
            <v>INTRACRANIAL HEMORRHAGE                                                           </v>
          </cell>
          <cell r="D231">
            <v>0</v>
          </cell>
          <cell r="E231" t="str">
            <v>.</v>
          </cell>
          <cell r="F231">
            <v>1</v>
          </cell>
          <cell r="G231">
            <v>14025</v>
          </cell>
          <cell r="H231">
            <v>0</v>
          </cell>
          <cell r="I231" t="str">
            <v>.</v>
          </cell>
          <cell r="J231">
            <v>1</v>
          </cell>
          <cell r="K231">
            <v>31916</v>
          </cell>
          <cell r="L231">
            <v>0</v>
          </cell>
          <cell r="M231" t="str">
            <v>.</v>
          </cell>
          <cell r="N231">
            <v>2</v>
          </cell>
          <cell r="O231">
            <v>22970.5</v>
          </cell>
        </row>
        <row r="232">
          <cell r="A232">
            <v>1.001</v>
          </cell>
          <cell r="C232" t="str">
            <v>PRINCIPAL DIAGNOSIS INVALID AS DISCHARGE DIAGNOSIS                                </v>
          </cell>
          <cell r="D232">
            <v>1</v>
          </cell>
          <cell r="E232">
            <v>7777</v>
          </cell>
          <cell r="F232">
            <v>0</v>
          </cell>
          <cell r="G232" t="str">
            <v>.</v>
          </cell>
          <cell r="H232">
            <v>0</v>
          </cell>
          <cell r="I232" t="str">
            <v>.</v>
          </cell>
          <cell r="J232">
            <v>0</v>
          </cell>
          <cell r="K232" t="str">
            <v>.</v>
          </cell>
          <cell r="L232">
            <v>0</v>
          </cell>
          <cell r="M232" t="str">
            <v>.</v>
          </cell>
          <cell r="N232">
            <v>1</v>
          </cell>
          <cell r="O232">
            <v>7777</v>
          </cell>
        </row>
        <row r="233">
          <cell r="A233">
            <v>1.001</v>
          </cell>
          <cell r="C233" t="str">
            <v>EXTENSIVE ABDOMINAL/THORACIC PROCEDURES FOR MULT SIGNIFICANT TRAUMA               </v>
          </cell>
          <cell r="D233">
            <v>0</v>
          </cell>
          <cell r="E233" t="str">
            <v>.</v>
          </cell>
          <cell r="F233">
            <v>0</v>
          </cell>
          <cell r="G233" t="str">
            <v>.</v>
          </cell>
          <cell r="H233">
            <v>0</v>
          </cell>
          <cell r="I233" t="str">
            <v>.</v>
          </cell>
          <cell r="J233">
            <v>1</v>
          </cell>
          <cell r="K233">
            <v>112619</v>
          </cell>
          <cell r="L233">
            <v>0</v>
          </cell>
          <cell r="M233" t="str">
            <v>.</v>
          </cell>
          <cell r="N233">
            <v>1</v>
          </cell>
          <cell r="O233">
            <v>112619</v>
          </cell>
        </row>
        <row r="234">
          <cell r="A234">
            <v>1.001</v>
          </cell>
          <cell r="C234" t="str">
            <v>HIV W ONE SIGNIF HIV COND OR W/O SIGNIF RELATED COND                              </v>
          </cell>
          <cell r="D234">
            <v>0</v>
          </cell>
          <cell r="E234" t="str">
            <v>.</v>
          </cell>
          <cell r="F234">
            <v>0</v>
          </cell>
          <cell r="G234" t="str">
            <v>.</v>
          </cell>
          <cell r="H234">
            <v>1</v>
          </cell>
          <cell r="I234">
            <v>7540</v>
          </cell>
          <cell r="J234">
            <v>0</v>
          </cell>
          <cell r="K234" t="str">
            <v>.</v>
          </cell>
          <cell r="L234">
            <v>0</v>
          </cell>
          <cell r="M234" t="str">
            <v>.</v>
          </cell>
          <cell r="N234">
            <v>1</v>
          </cell>
          <cell r="O234">
            <v>7540</v>
          </cell>
        </row>
        <row r="235">
          <cell r="A235">
            <v>1.001</v>
          </cell>
          <cell r="C235" t="str">
            <v>HIV W MAJOR HIV RELATED CONDITION                                                 </v>
          </cell>
          <cell r="D235">
            <v>0</v>
          </cell>
          <cell r="E235" t="str">
            <v>.</v>
          </cell>
          <cell r="F235">
            <v>0</v>
          </cell>
          <cell r="G235" t="str">
            <v>.</v>
          </cell>
          <cell r="H235">
            <v>0</v>
          </cell>
          <cell r="I235" t="str">
            <v>.</v>
          </cell>
          <cell r="J235">
            <v>0</v>
          </cell>
          <cell r="K235" t="str">
            <v>.</v>
          </cell>
          <cell r="L235">
            <v>1</v>
          </cell>
          <cell r="M235">
            <v>9674</v>
          </cell>
          <cell r="N235">
            <v>1</v>
          </cell>
          <cell r="O235">
            <v>9674</v>
          </cell>
        </row>
        <row r="236">
          <cell r="A236">
            <v>1.001</v>
          </cell>
          <cell r="C236" t="str">
            <v>NEONATAL AFTERCARE                                                                </v>
          </cell>
          <cell r="D236">
            <v>0</v>
          </cell>
          <cell r="E236" t="str">
            <v>.</v>
          </cell>
          <cell r="F236">
            <v>0</v>
          </cell>
          <cell r="G236" t="str">
            <v>.</v>
          </cell>
          <cell r="H236">
            <v>1</v>
          </cell>
          <cell r="I236">
            <v>17389</v>
          </cell>
          <cell r="J236">
            <v>0</v>
          </cell>
          <cell r="K236" t="str">
            <v>.</v>
          </cell>
          <cell r="L236">
            <v>0</v>
          </cell>
          <cell r="M236" t="str">
            <v>.</v>
          </cell>
          <cell r="N236">
            <v>1</v>
          </cell>
          <cell r="O236">
            <v>17389</v>
          </cell>
        </row>
        <row r="237">
          <cell r="A237">
            <v>1.001</v>
          </cell>
          <cell r="C237" t="str">
            <v>EXTENSIVE 3RD DEGREE OR FULL THICKNESS BURNS W/O SKIN GRAFT                       </v>
          </cell>
          <cell r="D237">
            <v>0</v>
          </cell>
          <cell r="E237" t="str">
            <v>.</v>
          </cell>
          <cell r="F237">
            <v>0</v>
          </cell>
          <cell r="G237" t="str">
            <v>.</v>
          </cell>
          <cell r="H237">
            <v>1</v>
          </cell>
          <cell r="I237">
            <v>6074</v>
          </cell>
          <cell r="J237">
            <v>0</v>
          </cell>
          <cell r="K237" t="str">
            <v>.</v>
          </cell>
          <cell r="L237">
            <v>0</v>
          </cell>
          <cell r="M237" t="str">
            <v>.</v>
          </cell>
          <cell r="N237">
            <v>1</v>
          </cell>
          <cell r="O237">
            <v>6074</v>
          </cell>
        </row>
        <row r="238">
          <cell r="A238">
            <v>1.001</v>
          </cell>
          <cell r="C238" t="str">
            <v>FULL THICKNESS BURNS W SKIN GRAFT                                                 </v>
          </cell>
          <cell r="D238">
            <v>0</v>
          </cell>
          <cell r="E238" t="str">
            <v>.</v>
          </cell>
          <cell r="F238">
            <v>0</v>
          </cell>
          <cell r="G238" t="str">
            <v>.</v>
          </cell>
          <cell r="H238">
            <v>1</v>
          </cell>
          <cell r="I238">
            <v>18596</v>
          </cell>
          <cell r="J238">
            <v>0</v>
          </cell>
          <cell r="K238" t="str">
            <v>.</v>
          </cell>
          <cell r="L238">
            <v>0</v>
          </cell>
          <cell r="M238" t="str">
            <v>.</v>
          </cell>
          <cell r="N238">
            <v>1</v>
          </cell>
          <cell r="O238">
            <v>18596</v>
          </cell>
        </row>
        <row r="239">
          <cell r="A239">
            <v>1.001</v>
          </cell>
          <cell r="C239" t="str">
            <v>DEPRESSION EXCEPT MAJOR DEPRESSIVE DISORDER                                       </v>
          </cell>
          <cell r="D239">
            <v>0</v>
          </cell>
          <cell r="E239" t="str">
            <v>.</v>
          </cell>
          <cell r="F239">
            <v>0</v>
          </cell>
          <cell r="G239" t="str">
            <v>.</v>
          </cell>
          <cell r="H239">
            <v>1</v>
          </cell>
          <cell r="I239">
            <v>3039</v>
          </cell>
          <cell r="J239">
            <v>0</v>
          </cell>
          <cell r="K239" t="str">
            <v>.</v>
          </cell>
          <cell r="L239">
            <v>0</v>
          </cell>
          <cell r="M239" t="str">
            <v>.</v>
          </cell>
          <cell r="N239">
            <v>1</v>
          </cell>
          <cell r="O239">
            <v>3039</v>
          </cell>
        </row>
        <row r="240">
          <cell r="A240">
            <v>1.001</v>
          </cell>
          <cell r="C240" t="str">
            <v>NEONATE BWT 2000-2499G W MAJOR ANOMALY                                            </v>
          </cell>
          <cell r="D240">
            <v>0</v>
          </cell>
          <cell r="E240" t="str">
            <v>.</v>
          </cell>
          <cell r="F240">
            <v>0</v>
          </cell>
          <cell r="G240" t="str">
            <v>.</v>
          </cell>
          <cell r="H240">
            <v>1</v>
          </cell>
          <cell r="I240">
            <v>63166</v>
          </cell>
          <cell r="J240">
            <v>0</v>
          </cell>
          <cell r="K240" t="str">
            <v>.</v>
          </cell>
          <cell r="L240">
            <v>0</v>
          </cell>
          <cell r="M240" t="str">
            <v>.</v>
          </cell>
          <cell r="N240">
            <v>1</v>
          </cell>
          <cell r="O240">
            <v>63166</v>
          </cell>
        </row>
        <row r="241">
          <cell r="A241">
            <v>1.001</v>
          </cell>
          <cell r="C241" t="str">
            <v>NEONATE BIRTHWT 1000-1249G W OR W/O OTHER SIGNIFICANT CONDITION                   </v>
          </cell>
          <cell r="D241">
            <v>0</v>
          </cell>
          <cell r="E241" t="str">
            <v>.</v>
          </cell>
          <cell r="F241">
            <v>0</v>
          </cell>
          <cell r="G241" t="str">
            <v>.</v>
          </cell>
          <cell r="H241">
            <v>1</v>
          </cell>
          <cell r="I241">
            <v>316848</v>
          </cell>
          <cell r="J241">
            <v>0</v>
          </cell>
          <cell r="K241" t="str">
            <v>.</v>
          </cell>
          <cell r="L241">
            <v>0</v>
          </cell>
          <cell r="M241" t="str">
            <v>.</v>
          </cell>
          <cell r="N241">
            <v>1</v>
          </cell>
          <cell r="O241">
            <v>316848</v>
          </cell>
        </row>
        <row r="242">
          <cell r="A242">
            <v>1.001</v>
          </cell>
          <cell r="C242" t="str">
            <v>NEONATE BWT 1000-1249G W RESP DIST SYND/OTH MAJ RESP OR MAJ ANOM                  </v>
          </cell>
          <cell r="D242">
            <v>0</v>
          </cell>
          <cell r="E242" t="str">
            <v>.</v>
          </cell>
          <cell r="F242">
            <v>0</v>
          </cell>
          <cell r="G242" t="str">
            <v>.</v>
          </cell>
          <cell r="H242">
            <v>0</v>
          </cell>
          <cell r="I242" t="str">
            <v>.</v>
          </cell>
          <cell r="J242">
            <v>0</v>
          </cell>
          <cell r="K242" t="str">
            <v>.</v>
          </cell>
          <cell r="L242">
            <v>1</v>
          </cell>
          <cell r="M242">
            <v>250097</v>
          </cell>
          <cell r="N242">
            <v>1</v>
          </cell>
          <cell r="O242">
            <v>250097</v>
          </cell>
        </row>
        <row r="243">
          <cell r="A243">
            <v>1.001</v>
          </cell>
          <cell r="C243" t="str">
            <v>NEONATE BIRTHWT 500-749G W/O MAJOR PROCEDURE                                      </v>
          </cell>
          <cell r="D243">
            <v>0</v>
          </cell>
          <cell r="E243" t="str">
            <v>.</v>
          </cell>
          <cell r="F243">
            <v>0</v>
          </cell>
          <cell r="G243" t="str">
            <v>.</v>
          </cell>
          <cell r="H243">
            <v>0</v>
          </cell>
          <cell r="I243" t="str">
            <v>.</v>
          </cell>
          <cell r="J243">
            <v>1</v>
          </cell>
          <cell r="K243">
            <v>12063</v>
          </cell>
          <cell r="L243">
            <v>0</v>
          </cell>
          <cell r="M243" t="str">
            <v>.</v>
          </cell>
          <cell r="N243">
            <v>1</v>
          </cell>
          <cell r="O243">
            <v>12063</v>
          </cell>
        </row>
        <row r="244">
          <cell r="A244">
            <v>1.001</v>
          </cell>
          <cell r="C244" t="str">
            <v>NEONATE, TRANSFERRED &lt; 5 DAYS OLD, BORN HERE                                      </v>
          </cell>
          <cell r="D244">
            <v>0</v>
          </cell>
          <cell r="E244" t="str">
            <v>.</v>
          </cell>
          <cell r="F244">
            <v>0</v>
          </cell>
          <cell r="G244" t="str">
            <v>.</v>
          </cell>
          <cell r="H244">
            <v>0</v>
          </cell>
          <cell r="I244" t="str">
            <v>.</v>
          </cell>
          <cell r="J244">
            <v>1</v>
          </cell>
          <cell r="K244">
            <v>24260</v>
          </cell>
          <cell r="L244">
            <v>0</v>
          </cell>
          <cell r="M244" t="str">
            <v>.</v>
          </cell>
          <cell r="N244">
            <v>1</v>
          </cell>
          <cell r="O244">
            <v>24260</v>
          </cell>
        </row>
        <row r="245">
          <cell r="A245">
            <v>1.001</v>
          </cell>
          <cell r="C245" t="str">
            <v>FEMALE REPRODUCTIVE SYSTEM MALIGNANCY                                             </v>
          </cell>
          <cell r="D245">
            <v>0</v>
          </cell>
          <cell r="E245" t="str">
            <v>.</v>
          </cell>
          <cell r="F245">
            <v>0</v>
          </cell>
          <cell r="G245" t="str">
            <v>.</v>
          </cell>
          <cell r="H245">
            <v>1</v>
          </cell>
          <cell r="I245">
            <v>135531</v>
          </cell>
          <cell r="J245">
            <v>0</v>
          </cell>
          <cell r="K245" t="str">
            <v>.</v>
          </cell>
          <cell r="L245">
            <v>0</v>
          </cell>
          <cell r="M245" t="str">
            <v>.</v>
          </cell>
          <cell r="N245">
            <v>1</v>
          </cell>
          <cell r="O245">
            <v>135531</v>
          </cell>
        </row>
        <row r="246">
          <cell r="A246">
            <v>1.001</v>
          </cell>
          <cell r="C246" t="str">
            <v>FEMALE REPRODUCTIVE SYSTEM RECONSTRUCTIVE PROCEDURES                              </v>
          </cell>
          <cell r="D246">
            <v>0</v>
          </cell>
          <cell r="E246" t="str">
            <v>.</v>
          </cell>
          <cell r="F246">
            <v>0</v>
          </cell>
          <cell r="G246" t="str">
            <v>.</v>
          </cell>
          <cell r="H246">
            <v>1</v>
          </cell>
          <cell r="I246">
            <v>36593</v>
          </cell>
          <cell r="J246">
            <v>0</v>
          </cell>
          <cell r="K246" t="str">
            <v>.</v>
          </cell>
          <cell r="L246">
            <v>0</v>
          </cell>
          <cell r="M246" t="str">
            <v>.</v>
          </cell>
          <cell r="N246">
            <v>1</v>
          </cell>
          <cell r="O246">
            <v>36593</v>
          </cell>
        </row>
        <row r="247">
          <cell r="A247">
            <v>1.001</v>
          </cell>
          <cell r="C247" t="str">
            <v>PELVIC EVISCERATION, RADICAL HYSTERECTOMY &amp; OTHER RADICAL GYN PROCS               </v>
          </cell>
          <cell r="D247">
            <v>0</v>
          </cell>
          <cell r="E247" t="str">
            <v>.</v>
          </cell>
          <cell r="F247">
            <v>1</v>
          </cell>
          <cell r="G247">
            <v>66086</v>
          </cell>
          <cell r="H247">
            <v>0</v>
          </cell>
          <cell r="I247" t="str">
            <v>.</v>
          </cell>
          <cell r="J247">
            <v>0</v>
          </cell>
          <cell r="K247" t="str">
            <v>.</v>
          </cell>
          <cell r="L247">
            <v>0</v>
          </cell>
          <cell r="M247" t="str">
            <v>.</v>
          </cell>
          <cell r="N247">
            <v>1</v>
          </cell>
          <cell r="O247">
            <v>66086</v>
          </cell>
        </row>
        <row r="248">
          <cell r="A248">
            <v>1.001</v>
          </cell>
          <cell r="C248" t="str">
            <v>KIDNEY &amp; URINARY TRACT MALIGNANCY                                                 </v>
          </cell>
          <cell r="D248">
            <v>0</v>
          </cell>
          <cell r="E248" t="str">
            <v>.</v>
          </cell>
          <cell r="F248">
            <v>0</v>
          </cell>
          <cell r="G248" t="str">
            <v>.</v>
          </cell>
          <cell r="H248">
            <v>0</v>
          </cell>
          <cell r="I248" t="str">
            <v>.</v>
          </cell>
          <cell r="J248">
            <v>1</v>
          </cell>
          <cell r="K248">
            <v>90733</v>
          </cell>
          <cell r="L248">
            <v>0</v>
          </cell>
          <cell r="M248" t="str">
            <v>.</v>
          </cell>
          <cell r="N248">
            <v>1</v>
          </cell>
          <cell r="O248">
            <v>90733</v>
          </cell>
        </row>
        <row r="249">
          <cell r="A249">
            <v>1.001</v>
          </cell>
          <cell r="C249" t="str">
            <v>BREAST PROCEDURES EXCEPT MASTECTOMY                                               </v>
          </cell>
          <cell r="D249">
            <v>0</v>
          </cell>
          <cell r="E249" t="str">
            <v>.</v>
          </cell>
          <cell r="F249">
            <v>0</v>
          </cell>
          <cell r="G249" t="str">
            <v>.</v>
          </cell>
          <cell r="H249">
            <v>1</v>
          </cell>
          <cell r="I249">
            <v>34196</v>
          </cell>
          <cell r="J249">
            <v>0</v>
          </cell>
          <cell r="K249" t="str">
            <v>.</v>
          </cell>
          <cell r="L249">
            <v>0</v>
          </cell>
          <cell r="M249" t="str">
            <v>.</v>
          </cell>
          <cell r="N249">
            <v>1</v>
          </cell>
          <cell r="O249">
            <v>34196</v>
          </cell>
        </row>
        <row r="250">
          <cell r="A250">
            <v>1.001</v>
          </cell>
          <cell r="C250" t="str">
            <v>MALFUNCTION, REACTION, COMPLIC OF ORTHOPEDIC DEVICE OR PROCEDURE                  </v>
          </cell>
          <cell r="D250">
            <v>0</v>
          </cell>
          <cell r="E250" t="str">
            <v>.</v>
          </cell>
          <cell r="F250">
            <v>0</v>
          </cell>
          <cell r="G250" t="str">
            <v>.</v>
          </cell>
          <cell r="H250">
            <v>1</v>
          </cell>
          <cell r="I250">
            <v>141272</v>
          </cell>
          <cell r="J250">
            <v>0</v>
          </cell>
          <cell r="K250" t="str">
            <v>.</v>
          </cell>
          <cell r="L250">
            <v>0</v>
          </cell>
          <cell r="M250" t="str">
            <v>.</v>
          </cell>
          <cell r="N250">
            <v>1</v>
          </cell>
          <cell r="O250">
            <v>141272</v>
          </cell>
        </row>
        <row r="251">
          <cell r="A251">
            <v>1.001</v>
          </cell>
          <cell r="C251" t="str">
            <v>SKIN GRAFT, EXCEPT HAND, FOR MUSCULOSKELETAL &amp; CONNECTIVE TISSUE DIAGNOSES        </v>
          </cell>
          <cell r="D251">
            <v>0</v>
          </cell>
          <cell r="E251" t="str">
            <v>.</v>
          </cell>
          <cell r="F251">
            <v>0</v>
          </cell>
          <cell r="G251" t="str">
            <v>.</v>
          </cell>
          <cell r="H251">
            <v>1</v>
          </cell>
          <cell r="I251">
            <v>22736</v>
          </cell>
          <cell r="J251">
            <v>0</v>
          </cell>
          <cell r="K251" t="str">
            <v>.</v>
          </cell>
          <cell r="L251">
            <v>0</v>
          </cell>
          <cell r="M251" t="str">
            <v>.</v>
          </cell>
          <cell r="N251">
            <v>1</v>
          </cell>
          <cell r="O251">
            <v>22736</v>
          </cell>
        </row>
        <row r="252">
          <cell r="A252">
            <v>1.001</v>
          </cell>
          <cell r="C252" t="str">
            <v>AMPUTATION OF LOWER LIMB EXCEPT TOES                                              </v>
          </cell>
          <cell r="D252">
            <v>0</v>
          </cell>
          <cell r="E252" t="str">
            <v>.</v>
          </cell>
          <cell r="F252">
            <v>0</v>
          </cell>
          <cell r="G252" t="str">
            <v>.</v>
          </cell>
          <cell r="H252">
            <v>1</v>
          </cell>
          <cell r="I252">
            <v>220927</v>
          </cell>
          <cell r="J252">
            <v>0</v>
          </cell>
          <cell r="K252" t="str">
            <v>.</v>
          </cell>
          <cell r="L252">
            <v>0</v>
          </cell>
          <cell r="M252" t="str">
            <v>.</v>
          </cell>
          <cell r="N252">
            <v>1</v>
          </cell>
          <cell r="O252">
            <v>220927</v>
          </cell>
        </row>
        <row r="253">
          <cell r="A253">
            <v>1.001</v>
          </cell>
          <cell r="C253" t="str">
            <v>ANGINA PECTORIS &amp; CORONARY ATHEROSCLEROSIS                                        </v>
          </cell>
          <cell r="D253">
            <v>0</v>
          </cell>
          <cell r="E253" t="str">
            <v>.</v>
          </cell>
          <cell r="F253">
            <v>0</v>
          </cell>
          <cell r="G253" t="str">
            <v>.</v>
          </cell>
          <cell r="H253">
            <v>0</v>
          </cell>
          <cell r="I253" t="str">
            <v>.</v>
          </cell>
          <cell r="J253">
            <v>1</v>
          </cell>
          <cell r="K253">
            <v>433042</v>
          </cell>
          <cell r="L253">
            <v>0</v>
          </cell>
          <cell r="M253" t="str">
            <v>.</v>
          </cell>
          <cell r="N253">
            <v>1</v>
          </cell>
          <cell r="O253">
            <v>433042</v>
          </cell>
        </row>
        <row r="254">
          <cell r="A254">
            <v>1.001</v>
          </cell>
          <cell r="C254" t="str">
            <v>CARDIAC ARREST                                                                    </v>
          </cell>
          <cell r="D254">
            <v>0</v>
          </cell>
          <cell r="E254" t="str">
            <v>.</v>
          </cell>
          <cell r="F254">
            <v>0</v>
          </cell>
          <cell r="G254" t="str">
            <v>.</v>
          </cell>
          <cell r="H254">
            <v>0</v>
          </cell>
          <cell r="I254" t="str">
            <v>.</v>
          </cell>
          <cell r="J254">
            <v>0</v>
          </cell>
          <cell r="K254" t="str">
            <v>.</v>
          </cell>
          <cell r="L254">
            <v>1</v>
          </cell>
          <cell r="M254">
            <v>46198</v>
          </cell>
          <cell r="N254">
            <v>1</v>
          </cell>
          <cell r="O254">
            <v>46198</v>
          </cell>
        </row>
      </sheetData>
      <sheetData sheetId="27">
        <row r="6">
          <cell r="A6">
            <v>5648</v>
          </cell>
          <cell r="B6" t="str">
            <v>drg</v>
          </cell>
          <cell r="C6" t="str">
            <v>NEONATE BIRTHWT &gt;2499G, NORMAL NEWBORN OR NEONATE W OTHER PROBLEM                 </v>
          </cell>
          <cell r="D6">
            <v>0</v>
          </cell>
          <cell r="E6" t="str">
            <v>.</v>
          </cell>
          <cell r="F6">
            <v>4375</v>
          </cell>
          <cell r="G6">
            <v>2569.75</v>
          </cell>
          <cell r="H6">
            <v>951</v>
          </cell>
          <cell r="I6">
            <v>3239.2</v>
          </cell>
          <cell r="J6">
            <v>321</v>
          </cell>
          <cell r="K6">
            <v>5949.55</v>
          </cell>
          <cell r="L6">
            <v>1</v>
          </cell>
          <cell r="M6">
            <v>64961.3</v>
          </cell>
          <cell r="N6">
            <v>5648</v>
          </cell>
          <cell r="O6">
            <v>2671.75</v>
          </cell>
        </row>
        <row r="7">
          <cell r="A7">
            <v>4057</v>
          </cell>
          <cell r="C7" t="str">
            <v>VAGINAL DELIVERY                                                                  </v>
          </cell>
          <cell r="D7">
            <v>0</v>
          </cell>
          <cell r="E7" t="str">
            <v>.</v>
          </cell>
          <cell r="F7">
            <v>2545</v>
          </cell>
          <cell r="G7">
            <v>5583.05</v>
          </cell>
          <cell r="H7">
            <v>1248</v>
          </cell>
          <cell r="I7">
            <v>5888.6</v>
          </cell>
          <cell r="J7">
            <v>258</v>
          </cell>
          <cell r="K7">
            <v>7083.65</v>
          </cell>
          <cell r="L7">
            <v>6</v>
          </cell>
          <cell r="M7">
            <v>27080.98</v>
          </cell>
          <cell r="N7">
            <v>4057</v>
          </cell>
          <cell r="O7">
            <v>5655.1</v>
          </cell>
        </row>
        <row r="8">
          <cell r="A8">
            <v>2277</v>
          </cell>
          <cell r="C8" t="str">
            <v>CESAREAN DELIVERY                                                                 </v>
          </cell>
          <cell r="D8">
            <v>0</v>
          </cell>
          <cell r="E8" t="str">
            <v>.</v>
          </cell>
          <cell r="F8">
            <v>1584</v>
          </cell>
          <cell r="G8">
            <v>11119.55</v>
          </cell>
          <cell r="H8">
            <v>496</v>
          </cell>
          <cell r="I8">
            <v>12270.99</v>
          </cell>
          <cell r="J8">
            <v>189</v>
          </cell>
          <cell r="K8">
            <v>16470.15</v>
          </cell>
          <cell r="L8">
            <v>8</v>
          </cell>
          <cell r="M8">
            <v>39652.15</v>
          </cell>
          <cell r="N8">
            <v>2277</v>
          </cell>
          <cell r="O8">
            <v>11460.55</v>
          </cell>
        </row>
        <row r="9">
          <cell r="A9">
            <v>1390</v>
          </cell>
          <cell r="C9" t="str">
            <v>KNEE JOINT REPLACEMENT                                                            </v>
          </cell>
          <cell r="D9">
            <v>0</v>
          </cell>
          <cell r="E9" t="str">
            <v>.</v>
          </cell>
          <cell r="F9">
            <v>313</v>
          </cell>
          <cell r="G9">
            <v>27793</v>
          </cell>
          <cell r="H9">
            <v>942</v>
          </cell>
          <cell r="I9">
            <v>28143.56</v>
          </cell>
          <cell r="J9">
            <v>132</v>
          </cell>
          <cell r="K9">
            <v>30628.67</v>
          </cell>
          <cell r="L9">
            <v>3</v>
          </cell>
          <cell r="M9">
            <v>73043.75</v>
          </cell>
          <cell r="N9">
            <v>1390</v>
          </cell>
          <cell r="O9">
            <v>28178.18</v>
          </cell>
        </row>
        <row r="10">
          <cell r="A10">
            <v>1309</v>
          </cell>
          <cell r="C10" t="str">
            <v>HEART FAILURE                                                                     </v>
          </cell>
          <cell r="D10">
            <v>0</v>
          </cell>
          <cell r="E10" t="str">
            <v>.</v>
          </cell>
          <cell r="F10">
            <v>81</v>
          </cell>
          <cell r="G10">
            <v>9514.7</v>
          </cell>
          <cell r="H10">
            <v>557</v>
          </cell>
          <cell r="I10">
            <v>11616.3</v>
          </cell>
          <cell r="J10">
            <v>536</v>
          </cell>
          <cell r="K10">
            <v>16300.97</v>
          </cell>
          <cell r="L10">
            <v>135</v>
          </cell>
          <cell r="M10">
            <v>28743.85</v>
          </cell>
          <cell r="N10">
            <v>1309</v>
          </cell>
          <cell r="O10">
            <v>14382.2</v>
          </cell>
        </row>
        <row r="11">
          <cell r="A11">
            <v>1224</v>
          </cell>
          <cell r="C11" t="str">
            <v>OTHER PNEUMONIA                                                                   </v>
          </cell>
          <cell r="D11">
            <v>0</v>
          </cell>
          <cell r="E11" t="str">
            <v>.</v>
          </cell>
          <cell r="F11">
            <v>94</v>
          </cell>
          <cell r="G11">
            <v>7106</v>
          </cell>
          <cell r="H11">
            <v>471</v>
          </cell>
          <cell r="I11">
            <v>10568.7</v>
          </cell>
          <cell r="J11">
            <v>517</v>
          </cell>
          <cell r="K11">
            <v>16292.25</v>
          </cell>
          <cell r="L11">
            <v>142</v>
          </cell>
          <cell r="M11">
            <v>28030.43</v>
          </cell>
          <cell r="N11">
            <v>1224</v>
          </cell>
          <cell r="O11">
            <v>13746.43</v>
          </cell>
        </row>
        <row r="12">
          <cell r="A12">
            <v>1155</v>
          </cell>
          <cell r="C12" t="str">
            <v>CHRONIC OBSTRUCTIVE PULMONARY DISEASE                                             </v>
          </cell>
          <cell r="D12">
            <v>0</v>
          </cell>
          <cell r="E12" t="str">
            <v>.</v>
          </cell>
          <cell r="F12">
            <v>157</v>
          </cell>
          <cell r="G12">
            <v>9049.7</v>
          </cell>
          <cell r="H12">
            <v>479</v>
          </cell>
          <cell r="I12">
            <v>11308.5</v>
          </cell>
          <cell r="J12">
            <v>418</v>
          </cell>
          <cell r="K12">
            <v>15364.78</v>
          </cell>
          <cell r="L12">
            <v>101</v>
          </cell>
          <cell r="M12">
            <v>23763.45</v>
          </cell>
          <cell r="N12">
            <v>1155</v>
          </cell>
          <cell r="O12">
            <v>12994.35</v>
          </cell>
        </row>
        <row r="13">
          <cell r="A13">
            <v>945</v>
          </cell>
          <cell r="C13" t="str">
            <v>KIDNEY &amp; URINARY TRACT INFECTIONS                                                 </v>
          </cell>
          <cell r="D13">
            <v>0</v>
          </cell>
          <cell r="E13" t="str">
            <v>.</v>
          </cell>
          <cell r="F13">
            <v>91</v>
          </cell>
          <cell r="G13">
            <v>6796.3</v>
          </cell>
          <cell r="H13">
            <v>408</v>
          </cell>
          <cell r="I13">
            <v>8943.42</v>
          </cell>
          <cell r="J13">
            <v>385</v>
          </cell>
          <cell r="K13">
            <v>12045.9</v>
          </cell>
          <cell r="L13">
            <v>61</v>
          </cell>
          <cell r="M13">
            <v>21083.2</v>
          </cell>
          <cell r="N13">
            <v>945</v>
          </cell>
          <cell r="O13">
            <v>10247.2</v>
          </cell>
        </row>
        <row r="14">
          <cell r="A14">
            <v>846</v>
          </cell>
          <cell r="C14" t="str">
            <v>HIP JOINT REPLACEMENT                                                             </v>
          </cell>
          <cell r="D14">
            <v>0</v>
          </cell>
          <cell r="E14" t="str">
            <v>.</v>
          </cell>
          <cell r="F14">
            <v>266</v>
          </cell>
          <cell r="G14">
            <v>31191.56</v>
          </cell>
          <cell r="H14">
            <v>461</v>
          </cell>
          <cell r="I14">
            <v>33034.4</v>
          </cell>
          <cell r="J14">
            <v>106</v>
          </cell>
          <cell r="K14">
            <v>35245.65</v>
          </cell>
          <cell r="L14">
            <v>13</v>
          </cell>
          <cell r="M14">
            <v>51306.35</v>
          </cell>
          <cell r="N14">
            <v>846</v>
          </cell>
          <cell r="O14">
            <v>32582.68</v>
          </cell>
        </row>
        <row r="15">
          <cell r="A15">
            <v>815</v>
          </cell>
          <cell r="C15" t="str">
            <v>MAJOR SMALL &amp; LARGE BOWEL PROCEDURES                                              </v>
          </cell>
          <cell r="D15">
            <v>0</v>
          </cell>
          <cell r="E15" t="str">
            <v>.</v>
          </cell>
          <cell r="F15">
            <v>239</v>
          </cell>
          <cell r="G15">
            <v>22689.8</v>
          </cell>
          <cell r="H15">
            <v>319</v>
          </cell>
          <cell r="I15">
            <v>28416.29</v>
          </cell>
          <cell r="J15">
            <v>178</v>
          </cell>
          <cell r="K15">
            <v>44749.7</v>
          </cell>
          <cell r="L15">
            <v>79</v>
          </cell>
          <cell r="M15">
            <v>83146.7</v>
          </cell>
          <cell r="N15">
            <v>815</v>
          </cell>
          <cell r="O15">
            <v>29758.82</v>
          </cell>
        </row>
        <row r="16">
          <cell r="A16">
            <v>802</v>
          </cell>
          <cell r="C16" t="str">
            <v>CELLULITIS &amp; OTHER BACTERIAL SKIN INFECTIONS                                      </v>
          </cell>
          <cell r="D16">
            <v>0</v>
          </cell>
          <cell r="E16" t="str">
            <v>.</v>
          </cell>
          <cell r="F16">
            <v>248</v>
          </cell>
          <cell r="G16">
            <v>5641.38</v>
          </cell>
          <cell r="H16">
            <v>369</v>
          </cell>
          <cell r="I16">
            <v>8686.85</v>
          </cell>
          <cell r="J16">
            <v>168</v>
          </cell>
          <cell r="K16">
            <v>13008.7</v>
          </cell>
          <cell r="L16">
            <v>17</v>
          </cell>
          <cell r="M16">
            <v>25848.75</v>
          </cell>
          <cell r="N16">
            <v>802</v>
          </cell>
          <cell r="O16">
            <v>8169.3</v>
          </cell>
        </row>
        <row r="17">
          <cell r="A17">
            <v>776</v>
          </cell>
          <cell r="C17" t="str">
            <v>SEPTICEMIA &amp; DISSEMINATED INFECTIONS                                              </v>
          </cell>
          <cell r="D17">
            <v>0</v>
          </cell>
          <cell r="E17" t="str">
            <v>.</v>
          </cell>
          <cell r="F17">
            <v>6</v>
          </cell>
          <cell r="G17">
            <v>8284.03</v>
          </cell>
          <cell r="H17">
            <v>72</v>
          </cell>
          <cell r="I17">
            <v>13366.38</v>
          </cell>
          <cell r="J17">
            <v>230</v>
          </cell>
          <cell r="K17">
            <v>18028.33</v>
          </cell>
          <cell r="L17">
            <v>468</v>
          </cell>
          <cell r="M17">
            <v>38470.48</v>
          </cell>
          <cell r="N17">
            <v>776</v>
          </cell>
          <cell r="O17">
            <v>26654.4</v>
          </cell>
        </row>
        <row r="18">
          <cell r="A18">
            <v>769</v>
          </cell>
          <cell r="C18" t="str">
            <v>CVA &amp; PRECEREBRAL OCCLUSION  W INFARCT                                            </v>
          </cell>
          <cell r="D18">
            <v>0</v>
          </cell>
          <cell r="E18" t="str">
            <v>.</v>
          </cell>
          <cell r="F18">
            <v>91</v>
          </cell>
          <cell r="G18">
            <v>13766</v>
          </cell>
          <cell r="H18">
            <v>365</v>
          </cell>
          <cell r="I18">
            <v>15594.6</v>
          </cell>
          <cell r="J18">
            <v>251</v>
          </cell>
          <cell r="K18">
            <v>20207.8</v>
          </cell>
          <cell r="L18">
            <v>62</v>
          </cell>
          <cell r="M18">
            <v>36187.71</v>
          </cell>
          <cell r="N18">
            <v>769</v>
          </cell>
          <cell r="O18">
            <v>16876.75</v>
          </cell>
        </row>
        <row r="19">
          <cell r="A19">
            <v>689</v>
          </cell>
          <cell r="C19" t="str">
            <v>REHABILITATION                                                                    </v>
          </cell>
          <cell r="D19">
            <v>0</v>
          </cell>
          <cell r="E19" t="str">
            <v>.</v>
          </cell>
          <cell r="F19">
            <v>69</v>
          </cell>
          <cell r="G19">
            <v>13248.2</v>
          </cell>
          <cell r="H19">
            <v>286</v>
          </cell>
          <cell r="I19">
            <v>18173.89</v>
          </cell>
          <cell r="J19">
            <v>299</v>
          </cell>
          <cell r="K19">
            <v>28713.7</v>
          </cell>
          <cell r="L19">
            <v>35</v>
          </cell>
          <cell r="M19">
            <v>39357.25</v>
          </cell>
          <cell r="N19">
            <v>689</v>
          </cell>
          <cell r="O19">
            <v>21531.15</v>
          </cell>
        </row>
        <row r="20">
          <cell r="A20">
            <v>662</v>
          </cell>
          <cell r="C20" t="str">
            <v>CARDIAC ARRHYTHMIA &amp; CONDUCTION DISORDERS                                         </v>
          </cell>
          <cell r="D20">
            <v>0</v>
          </cell>
          <cell r="E20" t="str">
            <v>.</v>
          </cell>
          <cell r="F20">
            <v>171</v>
          </cell>
          <cell r="G20">
            <v>7428.95</v>
          </cell>
          <cell r="H20">
            <v>261</v>
          </cell>
          <cell r="I20">
            <v>10313.25</v>
          </cell>
          <cell r="J20">
            <v>178</v>
          </cell>
          <cell r="K20">
            <v>13673.31</v>
          </cell>
          <cell r="L20">
            <v>52</v>
          </cell>
          <cell r="M20">
            <v>31090.8</v>
          </cell>
          <cell r="N20">
            <v>662</v>
          </cell>
          <cell r="O20">
            <v>10995.7</v>
          </cell>
        </row>
        <row r="21">
          <cell r="A21">
            <v>654</v>
          </cell>
          <cell r="C21" t="str">
            <v>DORSAL &amp; LUMBAR FUSION PROC EXCEPT FOR CURVATURE OF BACK                          </v>
          </cell>
          <cell r="D21">
            <v>0</v>
          </cell>
          <cell r="E21" t="str">
            <v>.</v>
          </cell>
          <cell r="F21">
            <v>354</v>
          </cell>
          <cell r="G21">
            <v>53676.33</v>
          </cell>
          <cell r="H21">
            <v>232</v>
          </cell>
          <cell r="I21">
            <v>61388.73</v>
          </cell>
          <cell r="J21">
            <v>66</v>
          </cell>
          <cell r="K21">
            <v>79421.58</v>
          </cell>
          <cell r="L21">
            <v>2</v>
          </cell>
          <cell r="M21">
            <v>125339.23</v>
          </cell>
          <cell r="N21">
            <v>654</v>
          </cell>
          <cell r="O21">
            <v>57275.75</v>
          </cell>
        </row>
        <row r="22">
          <cell r="A22">
            <v>576</v>
          </cell>
          <cell r="C22" t="str">
            <v>PERCUTANEOUS CARDIOVASCULAR PROCEDURES W/O AMI                                    </v>
          </cell>
          <cell r="D22">
            <v>0</v>
          </cell>
          <cell r="E22" t="str">
            <v>.</v>
          </cell>
          <cell r="F22">
            <v>218</v>
          </cell>
          <cell r="G22">
            <v>37594.6</v>
          </cell>
          <cell r="H22">
            <v>211</v>
          </cell>
          <cell r="I22">
            <v>40652.05</v>
          </cell>
          <cell r="J22">
            <v>111</v>
          </cell>
          <cell r="K22">
            <v>45900.47</v>
          </cell>
          <cell r="L22">
            <v>36</v>
          </cell>
          <cell r="M22">
            <v>79318.88</v>
          </cell>
          <cell r="N22">
            <v>576</v>
          </cell>
          <cell r="O22">
            <v>40487.76</v>
          </cell>
        </row>
        <row r="23">
          <cell r="A23">
            <v>573</v>
          </cell>
          <cell r="C23" t="str">
            <v>RENAL FAILURE                                                                     </v>
          </cell>
          <cell r="D23">
            <v>0</v>
          </cell>
          <cell r="E23" t="str">
            <v>.</v>
          </cell>
          <cell r="F23">
            <v>3</v>
          </cell>
          <cell r="G23">
            <v>10974.75</v>
          </cell>
          <cell r="H23">
            <v>43</v>
          </cell>
          <cell r="I23">
            <v>11101.95</v>
          </cell>
          <cell r="J23">
            <v>471</v>
          </cell>
          <cell r="K23">
            <v>13259.3</v>
          </cell>
          <cell r="L23">
            <v>56</v>
          </cell>
          <cell r="M23">
            <v>28991.4</v>
          </cell>
          <cell r="N23">
            <v>573</v>
          </cell>
          <cell r="O23">
            <v>14043.25</v>
          </cell>
        </row>
        <row r="24">
          <cell r="A24">
            <v>537</v>
          </cell>
          <cell r="C24" t="str">
            <v>OTHER VASCULAR PROCEDURES                                                         </v>
          </cell>
          <cell r="D24">
            <v>0</v>
          </cell>
          <cell r="E24" t="str">
            <v>.</v>
          </cell>
          <cell r="F24">
            <v>179</v>
          </cell>
          <cell r="G24">
            <v>36070.3</v>
          </cell>
          <cell r="H24">
            <v>207</v>
          </cell>
          <cell r="I24">
            <v>45608.15</v>
          </cell>
          <cell r="J24">
            <v>115</v>
          </cell>
          <cell r="K24">
            <v>64788.15</v>
          </cell>
          <cell r="L24">
            <v>36</v>
          </cell>
          <cell r="M24">
            <v>75581.55</v>
          </cell>
          <cell r="N24">
            <v>537</v>
          </cell>
          <cell r="O24">
            <v>47744.85</v>
          </cell>
        </row>
        <row r="25">
          <cell r="A25">
            <v>532</v>
          </cell>
          <cell r="C25" t="str">
            <v>OTHER BACK &amp; NECK DISORDERS, FRACTURES &amp; INJURIES                                 </v>
          </cell>
          <cell r="D25">
            <v>0</v>
          </cell>
          <cell r="E25" t="str">
            <v>.</v>
          </cell>
          <cell r="F25">
            <v>179</v>
          </cell>
          <cell r="G25">
            <v>8151.9</v>
          </cell>
          <cell r="H25">
            <v>202</v>
          </cell>
          <cell r="I25">
            <v>11894.93</v>
          </cell>
          <cell r="J25">
            <v>136</v>
          </cell>
          <cell r="K25">
            <v>14255.58</v>
          </cell>
          <cell r="L25">
            <v>15</v>
          </cell>
          <cell r="M25">
            <v>27528.2</v>
          </cell>
          <cell r="N25">
            <v>532</v>
          </cell>
          <cell r="O25">
            <v>10945.7</v>
          </cell>
        </row>
        <row r="26">
          <cell r="A26">
            <v>516</v>
          </cell>
          <cell r="C26" t="str">
            <v>SYNCOPE &amp; COLLAPSE                                                                </v>
          </cell>
          <cell r="D26">
            <v>0</v>
          </cell>
          <cell r="E26" t="str">
            <v>.</v>
          </cell>
          <cell r="F26">
            <v>116</v>
          </cell>
          <cell r="G26">
            <v>9268.95</v>
          </cell>
          <cell r="H26">
            <v>244</v>
          </cell>
          <cell r="I26">
            <v>11640.83</v>
          </cell>
          <cell r="J26">
            <v>145</v>
          </cell>
          <cell r="K26">
            <v>12675.85</v>
          </cell>
          <cell r="L26">
            <v>11</v>
          </cell>
          <cell r="M26">
            <v>24496.8</v>
          </cell>
          <cell r="N26">
            <v>516</v>
          </cell>
          <cell r="O26">
            <v>11389.25</v>
          </cell>
        </row>
        <row r="27">
          <cell r="A27">
            <v>505</v>
          </cell>
          <cell r="C27" t="str">
            <v>DIABETES                                                                          </v>
          </cell>
          <cell r="D27">
            <v>0</v>
          </cell>
          <cell r="E27" t="str">
            <v>.</v>
          </cell>
          <cell r="F27">
            <v>54</v>
          </cell>
          <cell r="G27">
            <v>5693.15</v>
          </cell>
          <cell r="H27">
            <v>215</v>
          </cell>
          <cell r="I27">
            <v>7788.65</v>
          </cell>
          <cell r="J27">
            <v>196</v>
          </cell>
          <cell r="K27">
            <v>11203.63</v>
          </cell>
          <cell r="L27">
            <v>40</v>
          </cell>
          <cell r="M27">
            <v>24537.7</v>
          </cell>
          <cell r="N27">
            <v>505</v>
          </cell>
          <cell r="O27">
            <v>9220.35</v>
          </cell>
        </row>
        <row r="28">
          <cell r="A28">
            <v>503</v>
          </cell>
          <cell r="C28" t="str">
            <v>LAPAROSCOPIC CHOLECYSTECTOMY                                                      </v>
          </cell>
          <cell r="D28">
            <v>0</v>
          </cell>
          <cell r="E28" t="str">
            <v>.</v>
          </cell>
          <cell r="F28">
            <v>230</v>
          </cell>
          <cell r="G28">
            <v>13160.3</v>
          </cell>
          <cell r="H28">
            <v>220</v>
          </cell>
          <cell r="I28">
            <v>15815.65</v>
          </cell>
          <cell r="J28">
            <v>43</v>
          </cell>
          <cell r="K28">
            <v>27321.7</v>
          </cell>
          <cell r="L28">
            <v>10</v>
          </cell>
          <cell r="M28">
            <v>57822.05</v>
          </cell>
          <cell r="N28">
            <v>503</v>
          </cell>
          <cell r="O28">
            <v>15084.45</v>
          </cell>
        </row>
        <row r="29">
          <cell r="A29">
            <v>493</v>
          </cell>
          <cell r="C29" t="str">
            <v>OTHER DIGESTIVE SYSTEM DIAGNOSES                                                  </v>
          </cell>
          <cell r="D29">
            <v>0</v>
          </cell>
          <cell r="E29" t="str">
            <v>.</v>
          </cell>
          <cell r="F29">
            <v>169</v>
          </cell>
          <cell r="G29">
            <v>7160.2</v>
          </cell>
          <cell r="H29">
            <v>175</v>
          </cell>
          <cell r="I29">
            <v>9815.6</v>
          </cell>
          <cell r="J29">
            <v>130</v>
          </cell>
          <cell r="K29">
            <v>15588.28</v>
          </cell>
          <cell r="L29">
            <v>19</v>
          </cell>
          <cell r="M29">
            <v>32100.5</v>
          </cell>
          <cell r="N29">
            <v>493</v>
          </cell>
          <cell r="O29">
            <v>10174.9</v>
          </cell>
        </row>
        <row r="30">
          <cell r="A30">
            <v>459</v>
          </cell>
          <cell r="C30" t="str">
            <v>OTHER ANTEPARTUM DIAGNOSES                                                        </v>
          </cell>
          <cell r="D30">
            <v>0</v>
          </cell>
          <cell r="E30" t="str">
            <v>.</v>
          </cell>
          <cell r="F30">
            <v>142</v>
          </cell>
          <cell r="G30">
            <v>3401.2</v>
          </cell>
          <cell r="H30">
            <v>233</v>
          </cell>
          <cell r="I30">
            <v>4468.85</v>
          </cell>
          <cell r="J30">
            <v>84</v>
          </cell>
          <cell r="K30">
            <v>8694.13</v>
          </cell>
          <cell r="L30">
            <v>0</v>
          </cell>
          <cell r="M30" t="str">
            <v>.</v>
          </cell>
          <cell r="N30">
            <v>459</v>
          </cell>
          <cell r="O30">
            <v>4331.85</v>
          </cell>
        </row>
        <row r="31">
          <cell r="A31">
            <v>453.001</v>
          </cell>
          <cell r="C31" t="str">
            <v>MAJOR DEPRESSIVE DISORDERS &amp; OTHER/UNSPECIFIED PSYCHOSES                          </v>
          </cell>
          <cell r="D31">
            <v>0</v>
          </cell>
          <cell r="E31" t="str">
            <v>.</v>
          </cell>
          <cell r="F31">
            <v>49</v>
          </cell>
          <cell r="G31">
            <v>7177</v>
          </cell>
          <cell r="H31">
            <v>328</v>
          </cell>
          <cell r="I31">
            <v>7379.98</v>
          </cell>
          <cell r="J31">
            <v>53</v>
          </cell>
          <cell r="K31">
            <v>10269.9</v>
          </cell>
          <cell r="L31">
            <v>23</v>
          </cell>
          <cell r="M31">
            <v>49598.05</v>
          </cell>
          <cell r="N31">
            <v>453</v>
          </cell>
          <cell r="O31">
            <v>7803.65</v>
          </cell>
        </row>
        <row r="32">
          <cell r="A32">
            <v>453</v>
          </cell>
          <cell r="C32" t="str">
            <v>PERCUTANEOUS CARDIOVASCULAR PROCEDURES W AMI                                      </v>
          </cell>
          <cell r="D32">
            <v>0</v>
          </cell>
          <cell r="E32" t="str">
            <v>.</v>
          </cell>
          <cell r="F32">
            <v>144</v>
          </cell>
          <cell r="G32">
            <v>42679.93</v>
          </cell>
          <cell r="H32">
            <v>202</v>
          </cell>
          <cell r="I32">
            <v>43489.78</v>
          </cell>
          <cell r="J32">
            <v>60</v>
          </cell>
          <cell r="K32">
            <v>47995.51</v>
          </cell>
          <cell r="L32">
            <v>47</v>
          </cell>
          <cell r="M32">
            <v>84027.55</v>
          </cell>
          <cell r="N32">
            <v>453</v>
          </cell>
          <cell r="O32">
            <v>45072.92</v>
          </cell>
        </row>
        <row r="33">
          <cell r="A33">
            <v>435</v>
          </cell>
          <cell r="C33" t="str">
            <v>INTERVERTEBRAL DISC EXCISION &amp; DECOMPRESSION                                      </v>
          </cell>
          <cell r="D33">
            <v>0</v>
          </cell>
          <cell r="E33" t="str">
            <v>.</v>
          </cell>
          <cell r="F33">
            <v>205</v>
          </cell>
          <cell r="G33">
            <v>13806.8</v>
          </cell>
          <cell r="H33">
            <v>123</v>
          </cell>
          <cell r="I33">
            <v>19521.92</v>
          </cell>
          <cell r="J33">
            <v>104</v>
          </cell>
          <cell r="K33">
            <v>32234.57</v>
          </cell>
          <cell r="L33">
            <v>3</v>
          </cell>
          <cell r="M33">
            <v>49498.42</v>
          </cell>
          <cell r="N33">
            <v>435</v>
          </cell>
          <cell r="O33">
            <v>20532.15</v>
          </cell>
        </row>
        <row r="34">
          <cell r="A34">
            <v>427</v>
          </cell>
          <cell r="C34" t="str">
            <v>UTERINE &amp; ADNEXA PROCEDURES FOR NON-MALIGNANCY EXCEPT LEIOMYOMA                   </v>
          </cell>
          <cell r="D34">
            <v>0</v>
          </cell>
          <cell r="E34" t="str">
            <v>.</v>
          </cell>
          <cell r="F34">
            <v>241</v>
          </cell>
          <cell r="G34">
            <v>13260.05</v>
          </cell>
          <cell r="H34">
            <v>174</v>
          </cell>
          <cell r="I34">
            <v>14233.4</v>
          </cell>
          <cell r="J34">
            <v>9</v>
          </cell>
          <cell r="K34">
            <v>19118.25</v>
          </cell>
          <cell r="L34">
            <v>3</v>
          </cell>
          <cell r="M34">
            <v>32388.8</v>
          </cell>
          <cell r="N34">
            <v>427</v>
          </cell>
          <cell r="O34">
            <v>13834.3</v>
          </cell>
        </row>
        <row r="35">
          <cell r="A35">
            <v>415</v>
          </cell>
          <cell r="C35" t="str">
            <v>NON-BACTERIAL GASTROENTERITIS, NAUSEA &amp; VOMITING                                  </v>
          </cell>
          <cell r="D35">
            <v>0</v>
          </cell>
          <cell r="E35" t="str">
            <v>.</v>
          </cell>
          <cell r="F35">
            <v>95</v>
          </cell>
          <cell r="G35">
            <v>6347.1</v>
          </cell>
          <cell r="H35">
            <v>183</v>
          </cell>
          <cell r="I35">
            <v>8773.85</v>
          </cell>
          <cell r="J35">
            <v>124</v>
          </cell>
          <cell r="K35">
            <v>10937.65</v>
          </cell>
          <cell r="L35">
            <v>13</v>
          </cell>
          <cell r="M35">
            <v>19105.2</v>
          </cell>
          <cell r="N35">
            <v>415</v>
          </cell>
          <cell r="O35">
            <v>8690.85</v>
          </cell>
        </row>
        <row r="36">
          <cell r="A36">
            <v>408</v>
          </cell>
          <cell r="C36" t="str">
            <v>INTESTINAL OBSTRUCTION                                                            </v>
          </cell>
          <cell r="D36">
            <v>0</v>
          </cell>
          <cell r="E36" t="str">
            <v>.</v>
          </cell>
          <cell r="F36">
            <v>134</v>
          </cell>
          <cell r="G36">
            <v>7541.98</v>
          </cell>
          <cell r="H36">
            <v>166</v>
          </cell>
          <cell r="I36">
            <v>10737.85</v>
          </cell>
          <cell r="J36">
            <v>91</v>
          </cell>
          <cell r="K36">
            <v>13158.85</v>
          </cell>
          <cell r="L36">
            <v>17</v>
          </cell>
          <cell r="M36">
            <v>32021.1</v>
          </cell>
          <cell r="N36">
            <v>408</v>
          </cell>
          <cell r="O36">
            <v>10304.97</v>
          </cell>
        </row>
        <row r="37">
          <cell r="A37">
            <v>394</v>
          </cell>
          <cell r="C37" t="str">
            <v>APPENDECTOMY                                                                      </v>
          </cell>
          <cell r="D37">
            <v>0</v>
          </cell>
          <cell r="E37" t="str">
            <v>.</v>
          </cell>
          <cell r="F37">
            <v>291</v>
          </cell>
          <cell r="G37">
            <v>13989.55</v>
          </cell>
          <cell r="H37">
            <v>94</v>
          </cell>
          <cell r="I37">
            <v>18793.33</v>
          </cell>
          <cell r="J37">
            <v>9</v>
          </cell>
          <cell r="K37">
            <v>27008.35</v>
          </cell>
          <cell r="L37">
            <v>0</v>
          </cell>
          <cell r="M37" t="str">
            <v>.</v>
          </cell>
          <cell r="N37">
            <v>394</v>
          </cell>
          <cell r="O37">
            <v>14565.8</v>
          </cell>
        </row>
        <row r="38">
          <cell r="A38">
            <v>392</v>
          </cell>
          <cell r="C38" t="str">
            <v>PEPTIC ULCER &amp; GASTRITIS                                                          </v>
          </cell>
          <cell r="D38">
            <v>0</v>
          </cell>
          <cell r="E38" t="str">
            <v>.</v>
          </cell>
          <cell r="F38">
            <v>86</v>
          </cell>
          <cell r="G38">
            <v>8927.45</v>
          </cell>
          <cell r="H38">
            <v>166</v>
          </cell>
          <cell r="I38">
            <v>10917.13</v>
          </cell>
          <cell r="J38">
            <v>118</v>
          </cell>
          <cell r="K38">
            <v>17725.28</v>
          </cell>
          <cell r="L38">
            <v>22</v>
          </cell>
          <cell r="M38">
            <v>35252.45</v>
          </cell>
          <cell r="N38">
            <v>392</v>
          </cell>
          <cell r="O38">
            <v>12502.3</v>
          </cell>
        </row>
        <row r="39">
          <cell r="A39">
            <v>389</v>
          </cell>
          <cell r="C39" t="str">
            <v>POISONING OF MEDICINAL AGENTS                                                     </v>
          </cell>
          <cell r="D39">
            <v>0</v>
          </cell>
          <cell r="E39" t="str">
            <v>.</v>
          </cell>
          <cell r="F39">
            <v>43</v>
          </cell>
          <cell r="G39">
            <v>5364.6</v>
          </cell>
          <cell r="H39">
            <v>174</v>
          </cell>
          <cell r="I39">
            <v>6563.75</v>
          </cell>
          <cell r="J39">
            <v>104</v>
          </cell>
          <cell r="K39">
            <v>11666.88</v>
          </cell>
          <cell r="L39">
            <v>68</v>
          </cell>
          <cell r="M39">
            <v>22250.45</v>
          </cell>
          <cell r="N39">
            <v>389</v>
          </cell>
          <cell r="O39">
            <v>8928.3</v>
          </cell>
        </row>
        <row r="40">
          <cell r="A40">
            <v>385</v>
          </cell>
          <cell r="C40" t="str">
            <v>DISORDERS OF PANCREAS EXCEPT MALIGNANCY                                           </v>
          </cell>
          <cell r="D40">
            <v>0</v>
          </cell>
          <cell r="E40" t="str">
            <v>.</v>
          </cell>
          <cell r="F40">
            <v>107</v>
          </cell>
          <cell r="G40">
            <v>9155.05</v>
          </cell>
          <cell r="H40">
            <v>160</v>
          </cell>
          <cell r="I40">
            <v>12075.1</v>
          </cell>
          <cell r="J40">
            <v>91</v>
          </cell>
          <cell r="K40">
            <v>16783.45</v>
          </cell>
          <cell r="L40">
            <v>27</v>
          </cell>
          <cell r="M40">
            <v>39195.45</v>
          </cell>
          <cell r="N40">
            <v>385</v>
          </cell>
          <cell r="O40">
            <v>11940.3</v>
          </cell>
        </row>
        <row r="41">
          <cell r="A41">
            <v>382</v>
          </cell>
          <cell r="C41" t="str">
            <v>DIVERTICULITIS &amp; DIVERTICULOSIS                                                   </v>
          </cell>
          <cell r="D41">
            <v>0</v>
          </cell>
          <cell r="E41" t="str">
            <v>.</v>
          </cell>
          <cell r="F41">
            <v>146</v>
          </cell>
          <cell r="G41">
            <v>7919.15</v>
          </cell>
          <cell r="H41">
            <v>154</v>
          </cell>
          <cell r="I41">
            <v>11841.4</v>
          </cell>
          <cell r="J41">
            <v>75</v>
          </cell>
          <cell r="K41">
            <v>14458.65</v>
          </cell>
          <cell r="L41">
            <v>7</v>
          </cell>
          <cell r="M41">
            <v>59262.65</v>
          </cell>
          <cell r="N41">
            <v>382</v>
          </cell>
          <cell r="O41">
            <v>10122.05</v>
          </cell>
        </row>
        <row r="42">
          <cell r="A42">
            <v>381</v>
          </cell>
          <cell r="C42" t="str">
            <v>MAJOR RESPIRATORY INFECTIONS &amp; INFLAMMATIONS                                      </v>
          </cell>
          <cell r="D42">
            <v>0</v>
          </cell>
          <cell r="E42" t="str">
            <v>.</v>
          </cell>
          <cell r="F42">
            <v>12</v>
          </cell>
          <cell r="G42">
            <v>11086.58</v>
          </cell>
          <cell r="H42">
            <v>109</v>
          </cell>
          <cell r="I42">
            <v>15278.8</v>
          </cell>
          <cell r="J42">
            <v>148</v>
          </cell>
          <cell r="K42">
            <v>19032.85</v>
          </cell>
          <cell r="L42">
            <v>112</v>
          </cell>
          <cell r="M42">
            <v>40949.87</v>
          </cell>
          <cell r="N42">
            <v>381</v>
          </cell>
          <cell r="O42">
            <v>20407.5</v>
          </cell>
        </row>
        <row r="43">
          <cell r="A43">
            <v>380</v>
          </cell>
          <cell r="C43" t="str">
            <v>PERIPHERAL &amp; OTHER VASCULAR DISORDERS                                             </v>
          </cell>
          <cell r="D43">
            <v>0</v>
          </cell>
          <cell r="E43" t="str">
            <v>.</v>
          </cell>
          <cell r="F43">
            <v>73</v>
          </cell>
          <cell r="G43">
            <v>7727.45</v>
          </cell>
          <cell r="H43">
            <v>147</v>
          </cell>
          <cell r="I43">
            <v>10248.75</v>
          </cell>
          <cell r="J43">
            <v>133</v>
          </cell>
          <cell r="K43">
            <v>18087.95</v>
          </cell>
          <cell r="L43">
            <v>27</v>
          </cell>
          <cell r="M43">
            <v>29784.1</v>
          </cell>
          <cell r="N43">
            <v>380</v>
          </cell>
          <cell r="O43">
            <v>12596.15</v>
          </cell>
        </row>
        <row r="44">
          <cell r="A44">
            <v>372</v>
          </cell>
          <cell r="C44" t="str">
            <v>CERVICAL SPINAL FUSION &amp; OTHER BACK/NECK PROC EXC DISC EXCIS/ DECOMP              </v>
          </cell>
          <cell r="D44">
            <v>0</v>
          </cell>
          <cell r="E44" t="str">
            <v>.</v>
          </cell>
          <cell r="F44">
            <v>202</v>
          </cell>
          <cell r="G44">
            <v>25722.17</v>
          </cell>
          <cell r="H44">
            <v>138</v>
          </cell>
          <cell r="I44">
            <v>33211.99</v>
          </cell>
          <cell r="J44">
            <v>27</v>
          </cell>
          <cell r="K44">
            <v>44898.15</v>
          </cell>
          <cell r="L44">
            <v>5</v>
          </cell>
          <cell r="M44">
            <v>94753.01</v>
          </cell>
          <cell r="N44">
            <v>372</v>
          </cell>
          <cell r="O44">
            <v>28168.69</v>
          </cell>
        </row>
        <row r="45">
          <cell r="A45">
            <v>365</v>
          </cell>
          <cell r="C45" t="str">
            <v>OTHER MUSCULOSKELETAL SYSTEM &amp; CONNECTIVE TISSUE DIAGNOSES                        </v>
          </cell>
          <cell r="D45">
            <v>0</v>
          </cell>
          <cell r="E45" t="str">
            <v>.</v>
          </cell>
          <cell r="F45">
            <v>61</v>
          </cell>
          <cell r="G45">
            <v>7065.8</v>
          </cell>
          <cell r="H45">
            <v>176</v>
          </cell>
          <cell r="I45">
            <v>9282.33</v>
          </cell>
          <cell r="J45">
            <v>102</v>
          </cell>
          <cell r="K45">
            <v>11877.88</v>
          </cell>
          <cell r="L45">
            <v>26</v>
          </cell>
          <cell r="M45">
            <v>19726.82</v>
          </cell>
          <cell r="N45">
            <v>365</v>
          </cell>
          <cell r="O45">
            <v>9820.6</v>
          </cell>
        </row>
        <row r="46">
          <cell r="A46">
            <v>362</v>
          </cell>
          <cell r="C46" t="str">
            <v>MAJOR GASTROINTESTINAL &amp; PERITONEAL INFECTIONS                                    </v>
          </cell>
          <cell r="D46">
            <v>0</v>
          </cell>
          <cell r="E46" t="str">
            <v>.</v>
          </cell>
          <cell r="F46">
            <v>19</v>
          </cell>
          <cell r="G46">
            <v>10558.6</v>
          </cell>
          <cell r="H46">
            <v>123</v>
          </cell>
          <cell r="I46">
            <v>10521.1</v>
          </cell>
          <cell r="J46">
            <v>169</v>
          </cell>
          <cell r="K46">
            <v>16503.8</v>
          </cell>
          <cell r="L46">
            <v>51</v>
          </cell>
          <cell r="M46">
            <v>25865.9</v>
          </cell>
          <cell r="N46">
            <v>362</v>
          </cell>
          <cell r="O46">
            <v>14925.15</v>
          </cell>
        </row>
        <row r="47">
          <cell r="A47">
            <v>354</v>
          </cell>
          <cell r="C47" t="str">
            <v>HEAD TRAUMA W COMA &gt;1 HR OR HEMORRHAGE                                            </v>
          </cell>
          <cell r="D47">
            <v>0</v>
          </cell>
          <cell r="E47" t="str">
            <v>.</v>
          </cell>
          <cell r="F47">
            <v>81</v>
          </cell>
          <cell r="G47">
            <v>6268.5</v>
          </cell>
          <cell r="H47">
            <v>150</v>
          </cell>
          <cell r="I47">
            <v>11896.2</v>
          </cell>
          <cell r="J47">
            <v>86</v>
          </cell>
          <cell r="K47">
            <v>21951.28</v>
          </cell>
          <cell r="L47">
            <v>37</v>
          </cell>
          <cell r="M47">
            <v>46328.85</v>
          </cell>
          <cell r="N47">
            <v>354</v>
          </cell>
          <cell r="O47">
            <v>13241.73</v>
          </cell>
        </row>
        <row r="48">
          <cell r="A48">
            <v>351</v>
          </cell>
          <cell r="C48" t="str">
            <v>POST-OPERATIVE, POST-TRAUMATIC, OTHER DEVICE INFECTIONS                           </v>
          </cell>
          <cell r="D48">
            <v>0</v>
          </cell>
          <cell r="E48" t="str">
            <v>.</v>
          </cell>
          <cell r="F48">
            <v>65</v>
          </cell>
          <cell r="G48">
            <v>7703.89</v>
          </cell>
          <cell r="H48">
            <v>135</v>
          </cell>
          <cell r="I48">
            <v>11949.65</v>
          </cell>
          <cell r="J48">
            <v>99</v>
          </cell>
          <cell r="K48">
            <v>20412.4</v>
          </cell>
          <cell r="L48">
            <v>52</v>
          </cell>
          <cell r="M48">
            <v>40407.8</v>
          </cell>
          <cell r="N48">
            <v>351</v>
          </cell>
          <cell r="O48">
            <v>14734.78</v>
          </cell>
        </row>
        <row r="49">
          <cell r="A49">
            <v>350</v>
          </cell>
          <cell r="C49" t="str">
            <v>HIP &amp; FEMUR PROCEDURES FOR TRAUMA EXCEPT JOINT REPLACEMENT                        </v>
          </cell>
          <cell r="D49">
            <v>0</v>
          </cell>
          <cell r="E49" t="str">
            <v>.</v>
          </cell>
          <cell r="F49">
            <v>45</v>
          </cell>
          <cell r="G49">
            <v>22209.1</v>
          </cell>
          <cell r="H49">
            <v>172</v>
          </cell>
          <cell r="I49">
            <v>24854.8</v>
          </cell>
          <cell r="J49">
            <v>106</v>
          </cell>
          <cell r="K49">
            <v>30949.8</v>
          </cell>
          <cell r="L49">
            <v>27</v>
          </cell>
          <cell r="M49">
            <v>47182.9</v>
          </cell>
          <cell r="N49">
            <v>350</v>
          </cell>
          <cell r="O49">
            <v>26984.28</v>
          </cell>
        </row>
        <row r="50">
          <cell r="A50">
            <v>349</v>
          </cell>
          <cell r="C50" t="str">
            <v>TRANSIENT ISCHEMIA                                                                </v>
          </cell>
          <cell r="D50">
            <v>0</v>
          </cell>
          <cell r="E50" t="str">
            <v>.</v>
          </cell>
          <cell r="F50">
            <v>91</v>
          </cell>
          <cell r="G50">
            <v>11220.55</v>
          </cell>
          <cell r="H50">
            <v>201</v>
          </cell>
          <cell r="I50">
            <v>12433.5</v>
          </cell>
          <cell r="J50">
            <v>53</v>
          </cell>
          <cell r="K50">
            <v>14031.3</v>
          </cell>
          <cell r="L50">
            <v>4</v>
          </cell>
          <cell r="M50">
            <v>69680.5</v>
          </cell>
          <cell r="N50">
            <v>349</v>
          </cell>
          <cell r="O50">
            <v>12311.04</v>
          </cell>
        </row>
        <row r="51">
          <cell r="A51">
            <v>344</v>
          </cell>
          <cell r="C51" t="str">
            <v>SEIZURE                                                                           </v>
          </cell>
          <cell r="D51">
            <v>0</v>
          </cell>
          <cell r="E51" t="str">
            <v>.</v>
          </cell>
          <cell r="F51">
            <v>76</v>
          </cell>
          <cell r="G51">
            <v>7201.28</v>
          </cell>
          <cell r="H51">
            <v>151</v>
          </cell>
          <cell r="I51">
            <v>9874.7</v>
          </cell>
          <cell r="J51">
            <v>84</v>
          </cell>
          <cell r="K51">
            <v>14073.15</v>
          </cell>
          <cell r="L51">
            <v>33</v>
          </cell>
          <cell r="M51">
            <v>31840.9</v>
          </cell>
          <cell r="N51">
            <v>344</v>
          </cell>
          <cell r="O51">
            <v>10509.58</v>
          </cell>
        </row>
        <row r="52">
          <cell r="A52">
            <v>320</v>
          </cell>
          <cell r="C52" t="str">
            <v>CARDIAC CATHETERIZATION W CIRC DISORD EXC ISCHEMIC HEART DISEASE                  </v>
          </cell>
          <cell r="D52">
            <v>0</v>
          </cell>
          <cell r="E52" t="str">
            <v>.</v>
          </cell>
          <cell r="F52">
            <v>53</v>
          </cell>
          <cell r="G52">
            <v>18415.05</v>
          </cell>
          <cell r="H52">
            <v>37</v>
          </cell>
          <cell r="I52">
            <v>25552.75</v>
          </cell>
          <cell r="J52">
            <v>172</v>
          </cell>
          <cell r="K52">
            <v>28091.39</v>
          </cell>
          <cell r="L52">
            <v>58</v>
          </cell>
          <cell r="M52">
            <v>44788.76</v>
          </cell>
          <cell r="N52">
            <v>320</v>
          </cell>
          <cell r="O52">
            <v>27870.75</v>
          </cell>
        </row>
        <row r="53">
          <cell r="A53">
            <v>301</v>
          </cell>
          <cell r="C53" t="str">
            <v>CARDIAC CATHETERIZATION FOR ISCHEMIC HEART DISEASE                                </v>
          </cell>
          <cell r="D53">
            <v>0</v>
          </cell>
          <cell r="E53" t="str">
            <v>.</v>
          </cell>
          <cell r="F53">
            <v>132</v>
          </cell>
          <cell r="G53">
            <v>16858.22</v>
          </cell>
          <cell r="H53">
            <v>122</v>
          </cell>
          <cell r="I53">
            <v>19564.1</v>
          </cell>
          <cell r="J53">
            <v>43</v>
          </cell>
          <cell r="K53">
            <v>23831.8</v>
          </cell>
          <cell r="L53">
            <v>4</v>
          </cell>
          <cell r="M53">
            <v>37433.38</v>
          </cell>
          <cell r="N53">
            <v>301</v>
          </cell>
          <cell r="O53">
            <v>18994.35</v>
          </cell>
        </row>
        <row r="54">
          <cell r="A54">
            <v>291</v>
          </cell>
          <cell r="C54" t="str">
            <v>KNEE &amp; LOWER LEG PROCEDURES EXCEPT FOOT                                           </v>
          </cell>
          <cell r="D54">
            <v>0</v>
          </cell>
          <cell r="E54" t="str">
            <v>.</v>
          </cell>
          <cell r="F54">
            <v>92</v>
          </cell>
          <cell r="G54">
            <v>16580.07</v>
          </cell>
          <cell r="H54">
            <v>140</v>
          </cell>
          <cell r="I54">
            <v>23579.72</v>
          </cell>
          <cell r="J54">
            <v>52</v>
          </cell>
          <cell r="K54">
            <v>30405.06</v>
          </cell>
          <cell r="L54">
            <v>7</v>
          </cell>
          <cell r="M54">
            <v>58511.95</v>
          </cell>
          <cell r="N54">
            <v>291</v>
          </cell>
          <cell r="O54">
            <v>21562.15</v>
          </cell>
        </row>
        <row r="55">
          <cell r="A55">
            <v>290</v>
          </cell>
          <cell r="C55" t="str">
            <v>OTHER ANEMIA &amp; DISORDERS OF BLOOD &amp; BLOOD-FORMING ORGANS                          </v>
          </cell>
          <cell r="D55">
            <v>0</v>
          </cell>
          <cell r="E55" t="str">
            <v>.</v>
          </cell>
          <cell r="F55">
            <v>63</v>
          </cell>
          <cell r="G55">
            <v>8231.05</v>
          </cell>
          <cell r="H55">
            <v>127</v>
          </cell>
          <cell r="I55">
            <v>12623.65</v>
          </cell>
          <cell r="J55">
            <v>82</v>
          </cell>
          <cell r="K55">
            <v>14734.78</v>
          </cell>
          <cell r="L55">
            <v>18</v>
          </cell>
          <cell r="M55">
            <v>32197.93</v>
          </cell>
          <cell r="N55">
            <v>290</v>
          </cell>
          <cell r="O55">
            <v>12702.65</v>
          </cell>
        </row>
        <row r="56">
          <cell r="A56">
            <v>287</v>
          </cell>
          <cell r="C56" t="str">
            <v>SIGNS, SYMPTOMS &amp; OTHER FACTORS INFLUENCING HEALTH STATUS                         </v>
          </cell>
          <cell r="D56">
            <v>0</v>
          </cell>
          <cell r="E56" t="str">
            <v>.</v>
          </cell>
          <cell r="F56">
            <v>48</v>
          </cell>
          <cell r="G56">
            <v>7327.08</v>
          </cell>
          <cell r="H56">
            <v>154</v>
          </cell>
          <cell r="I56">
            <v>9262</v>
          </cell>
          <cell r="J56">
            <v>73</v>
          </cell>
          <cell r="K56">
            <v>11300.6</v>
          </cell>
          <cell r="L56">
            <v>12</v>
          </cell>
          <cell r="M56">
            <v>25603.83</v>
          </cell>
          <cell r="N56">
            <v>287</v>
          </cell>
          <cell r="O56">
            <v>9557.65</v>
          </cell>
        </row>
        <row r="57">
          <cell r="A57">
            <v>283</v>
          </cell>
          <cell r="C57" t="str">
            <v>ELECTROLYTE DISORDERS EXCEPT HYPOVOLEMIA RELATED                                  </v>
          </cell>
          <cell r="D57">
            <v>0</v>
          </cell>
          <cell r="E57" t="str">
            <v>.</v>
          </cell>
          <cell r="F57">
            <v>17</v>
          </cell>
          <cell r="G57">
            <v>7859.05</v>
          </cell>
          <cell r="H57">
            <v>97</v>
          </cell>
          <cell r="I57">
            <v>10075.45</v>
          </cell>
          <cell r="J57">
            <v>143</v>
          </cell>
          <cell r="K57">
            <v>12130.85</v>
          </cell>
          <cell r="L57">
            <v>26</v>
          </cell>
          <cell r="M57">
            <v>18652.3</v>
          </cell>
          <cell r="N57">
            <v>283</v>
          </cell>
          <cell r="O57">
            <v>11521.85</v>
          </cell>
        </row>
        <row r="58">
          <cell r="A58">
            <v>275</v>
          </cell>
          <cell r="C58" t="str">
            <v>OTHER DISORDERS OF NERVOUS SYSTEM                                                 </v>
          </cell>
          <cell r="D58">
            <v>0</v>
          </cell>
          <cell r="E58" t="str">
            <v>.</v>
          </cell>
          <cell r="F58">
            <v>128</v>
          </cell>
          <cell r="G58">
            <v>10671.28</v>
          </cell>
          <cell r="H58">
            <v>105</v>
          </cell>
          <cell r="I58">
            <v>12981.9</v>
          </cell>
          <cell r="J58">
            <v>32</v>
          </cell>
          <cell r="K58">
            <v>19014.97</v>
          </cell>
          <cell r="L58">
            <v>10</v>
          </cell>
          <cell r="M58">
            <v>48419.03</v>
          </cell>
          <cell r="N58">
            <v>275</v>
          </cell>
          <cell r="O58">
            <v>12203.35</v>
          </cell>
        </row>
        <row r="59">
          <cell r="A59">
            <v>272</v>
          </cell>
          <cell r="C59" t="str">
            <v>RESPIRATORY SIGNS, SYMPTOMS &amp; MINOR DIAGNOSES                                     </v>
          </cell>
          <cell r="D59">
            <v>0</v>
          </cell>
          <cell r="E59" t="str">
            <v>.</v>
          </cell>
          <cell r="F59">
            <v>41</v>
          </cell>
          <cell r="G59">
            <v>9986.3</v>
          </cell>
          <cell r="H59">
            <v>122</v>
          </cell>
          <cell r="I59">
            <v>9963.45</v>
          </cell>
          <cell r="J59">
            <v>93</v>
          </cell>
          <cell r="K59">
            <v>12939.41</v>
          </cell>
          <cell r="L59">
            <v>16</v>
          </cell>
          <cell r="M59">
            <v>32252.8</v>
          </cell>
          <cell r="N59">
            <v>272</v>
          </cell>
          <cell r="O59">
            <v>10996.6</v>
          </cell>
        </row>
        <row r="60">
          <cell r="A60">
            <v>271.001</v>
          </cell>
          <cell r="C60" t="str">
            <v>PULMONARY EDEMA &amp; RESPIRATORY FAILURE                                             </v>
          </cell>
          <cell r="D60">
            <v>0</v>
          </cell>
          <cell r="E60" t="str">
            <v>.</v>
          </cell>
          <cell r="F60">
            <v>0</v>
          </cell>
          <cell r="G60" t="str">
            <v>.</v>
          </cell>
          <cell r="H60">
            <v>29</v>
          </cell>
          <cell r="I60">
            <v>16497.3</v>
          </cell>
          <cell r="J60">
            <v>95</v>
          </cell>
          <cell r="K60">
            <v>19230.75</v>
          </cell>
          <cell r="L60">
            <v>147</v>
          </cell>
          <cell r="M60">
            <v>33588.6</v>
          </cell>
          <cell r="N60">
            <v>271</v>
          </cell>
          <cell r="O60">
            <v>26199.6</v>
          </cell>
        </row>
        <row r="61">
          <cell r="A61">
            <v>271</v>
          </cell>
          <cell r="C61" t="str">
            <v>EXTRACRANIAL VASCULAR PROCEDURES                                                  </v>
          </cell>
          <cell r="D61">
            <v>0</v>
          </cell>
          <cell r="E61" t="str">
            <v>.</v>
          </cell>
          <cell r="F61">
            <v>126</v>
          </cell>
          <cell r="G61">
            <v>13776.4</v>
          </cell>
          <cell r="H61">
            <v>93</v>
          </cell>
          <cell r="I61">
            <v>17691.05</v>
          </cell>
          <cell r="J61">
            <v>43</v>
          </cell>
          <cell r="K61">
            <v>41656.35</v>
          </cell>
          <cell r="L61">
            <v>9</v>
          </cell>
          <cell r="M61">
            <v>112915.65</v>
          </cell>
          <cell r="N61">
            <v>271</v>
          </cell>
          <cell r="O61">
            <v>16221.5</v>
          </cell>
        </row>
        <row r="62">
          <cell r="A62">
            <v>268</v>
          </cell>
          <cell r="C62" t="str">
            <v>OTHER &amp; UNSPECIFIED GASTROINTESTINAL HEMORRHAGE                                   </v>
          </cell>
          <cell r="D62">
            <v>0</v>
          </cell>
          <cell r="E62" t="str">
            <v>.</v>
          </cell>
          <cell r="F62">
            <v>31</v>
          </cell>
          <cell r="G62">
            <v>7846.8</v>
          </cell>
          <cell r="H62">
            <v>106</v>
          </cell>
          <cell r="I62">
            <v>10551.53</v>
          </cell>
          <cell r="J62">
            <v>100</v>
          </cell>
          <cell r="K62">
            <v>16136.41</v>
          </cell>
          <cell r="L62">
            <v>31</v>
          </cell>
          <cell r="M62">
            <v>27601.7</v>
          </cell>
          <cell r="N62">
            <v>268</v>
          </cell>
          <cell r="O62">
            <v>13249.67</v>
          </cell>
        </row>
        <row r="63">
          <cell r="A63">
            <v>260</v>
          </cell>
          <cell r="C63" t="str">
            <v>ABDOMINAL PAIN                                                                    </v>
          </cell>
          <cell r="D63">
            <v>0</v>
          </cell>
          <cell r="E63" t="str">
            <v>.</v>
          </cell>
          <cell r="F63">
            <v>98</v>
          </cell>
          <cell r="G63">
            <v>6097.23</v>
          </cell>
          <cell r="H63">
            <v>119</v>
          </cell>
          <cell r="I63">
            <v>7740.7</v>
          </cell>
          <cell r="J63">
            <v>38</v>
          </cell>
          <cell r="K63">
            <v>14408.45</v>
          </cell>
          <cell r="L63">
            <v>5</v>
          </cell>
          <cell r="M63">
            <v>11316.75</v>
          </cell>
          <cell r="N63">
            <v>260</v>
          </cell>
          <cell r="O63">
            <v>7687.85</v>
          </cell>
        </row>
        <row r="64">
          <cell r="A64">
            <v>258</v>
          </cell>
          <cell r="C64" t="str">
            <v>HERNIA PROCEDURES EXCEPT INGUINAL, FEMORAL &amp; UMBILICAL                            </v>
          </cell>
          <cell r="D64">
            <v>0</v>
          </cell>
          <cell r="E64" t="str">
            <v>.</v>
          </cell>
          <cell r="F64">
            <v>98</v>
          </cell>
          <cell r="G64">
            <v>19372.52</v>
          </cell>
          <cell r="H64">
            <v>134</v>
          </cell>
          <cell r="I64">
            <v>24174.05</v>
          </cell>
          <cell r="J64">
            <v>20</v>
          </cell>
          <cell r="K64">
            <v>43408.48</v>
          </cell>
          <cell r="L64">
            <v>6</v>
          </cell>
          <cell r="M64">
            <v>76076.45</v>
          </cell>
          <cell r="N64">
            <v>258</v>
          </cell>
          <cell r="O64">
            <v>23481.28</v>
          </cell>
        </row>
        <row r="65">
          <cell r="A65">
            <v>255</v>
          </cell>
          <cell r="C65" t="str">
            <v>PULMONARY EMBOLISM                                                                </v>
          </cell>
          <cell r="D65">
            <v>0</v>
          </cell>
          <cell r="E65" t="str">
            <v>.</v>
          </cell>
          <cell r="F65">
            <v>54</v>
          </cell>
          <cell r="G65">
            <v>12308.4</v>
          </cell>
          <cell r="H65">
            <v>106</v>
          </cell>
          <cell r="I65">
            <v>16719.45</v>
          </cell>
          <cell r="J65">
            <v>80</v>
          </cell>
          <cell r="K65">
            <v>23443.1</v>
          </cell>
          <cell r="L65">
            <v>15</v>
          </cell>
          <cell r="M65">
            <v>47120.75</v>
          </cell>
          <cell r="N65">
            <v>255</v>
          </cell>
          <cell r="O65">
            <v>18175.45</v>
          </cell>
        </row>
        <row r="66">
          <cell r="A66">
            <v>252</v>
          </cell>
          <cell r="C66" t="str">
            <v>CRANIOTOMY EXCEPT FOR TRAUMA                                                      </v>
          </cell>
          <cell r="D66">
            <v>0</v>
          </cell>
          <cell r="E66" t="str">
            <v>.</v>
          </cell>
          <cell r="F66">
            <v>70</v>
          </cell>
          <cell r="G66">
            <v>34854.75</v>
          </cell>
          <cell r="H66">
            <v>82</v>
          </cell>
          <cell r="I66">
            <v>39282.88</v>
          </cell>
          <cell r="J66">
            <v>56</v>
          </cell>
          <cell r="K66">
            <v>52278.59</v>
          </cell>
          <cell r="L66">
            <v>44</v>
          </cell>
          <cell r="M66">
            <v>143915.73</v>
          </cell>
          <cell r="N66">
            <v>252</v>
          </cell>
          <cell r="O66">
            <v>46110.02</v>
          </cell>
        </row>
        <row r="67">
          <cell r="A67">
            <v>250</v>
          </cell>
          <cell r="C67" t="str">
            <v>UTERINE &amp; ADNEXA PROCEDURES FOR LEIOMYOMA                                         </v>
          </cell>
          <cell r="D67">
            <v>0</v>
          </cell>
          <cell r="E67" t="str">
            <v>.</v>
          </cell>
          <cell r="F67">
            <v>179</v>
          </cell>
          <cell r="G67">
            <v>12584.75</v>
          </cell>
          <cell r="H67">
            <v>67</v>
          </cell>
          <cell r="I67">
            <v>13957.2</v>
          </cell>
          <cell r="J67">
            <v>3</v>
          </cell>
          <cell r="K67">
            <v>32365.35</v>
          </cell>
          <cell r="L67">
            <v>1</v>
          </cell>
          <cell r="M67">
            <v>127361.02</v>
          </cell>
          <cell r="N67">
            <v>250</v>
          </cell>
          <cell r="O67">
            <v>12828.08</v>
          </cell>
        </row>
        <row r="68">
          <cell r="A68">
            <v>245</v>
          </cell>
          <cell r="C68" t="str">
            <v>CORONARY BYPASS W CARDIAC CATH OR PERCUTANEOUS CARDIAC PROCEDURE                  </v>
          </cell>
          <cell r="D68">
            <v>0</v>
          </cell>
          <cell r="E68" t="str">
            <v>.</v>
          </cell>
          <cell r="F68">
            <v>12</v>
          </cell>
          <cell r="G68">
            <v>59516.82</v>
          </cell>
          <cell r="H68">
            <v>119</v>
          </cell>
          <cell r="I68">
            <v>59469.87</v>
          </cell>
          <cell r="J68">
            <v>89</v>
          </cell>
          <cell r="K68">
            <v>75735.82</v>
          </cell>
          <cell r="L68">
            <v>25</v>
          </cell>
          <cell r="M68">
            <v>115274.22</v>
          </cell>
          <cell r="N68">
            <v>245</v>
          </cell>
          <cell r="O68">
            <v>67489.25</v>
          </cell>
        </row>
        <row r="69">
          <cell r="A69">
            <v>236</v>
          </cell>
          <cell r="C69" t="str">
            <v>HYPOVOLEMIA &amp; RELATED ELECTROLYTE DISORDERS                                       </v>
          </cell>
          <cell r="D69">
            <v>0</v>
          </cell>
          <cell r="E69" t="str">
            <v>.</v>
          </cell>
          <cell r="F69">
            <v>19</v>
          </cell>
          <cell r="G69">
            <v>4268.3</v>
          </cell>
          <cell r="H69">
            <v>107</v>
          </cell>
          <cell r="I69">
            <v>8603.25</v>
          </cell>
          <cell r="J69">
            <v>100</v>
          </cell>
          <cell r="K69">
            <v>11778.18</v>
          </cell>
          <cell r="L69">
            <v>10</v>
          </cell>
          <cell r="M69">
            <v>14164.05</v>
          </cell>
          <cell r="N69">
            <v>236</v>
          </cell>
          <cell r="O69">
            <v>9191.05</v>
          </cell>
        </row>
        <row r="70">
          <cell r="A70">
            <v>235</v>
          </cell>
          <cell r="C70" t="str">
            <v>NEONATE BIRTHWT &gt;2499G W OTHER SIGNIFICANT CONDITION                              </v>
          </cell>
          <cell r="D70">
            <v>0</v>
          </cell>
          <cell r="E70" t="str">
            <v>.</v>
          </cell>
          <cell r="F70">
            <v>194</v>
          </cell>
          <cell r="G70">
            <v>5831.93</v>
          </cell>
          <cell r="H70">
            <v>34</v>
          </cell>
          <cell r="I70">
            <v>12960.18</v>
          </cell>
          <cell r="J70">
            <v>7</v>
          </cell>
          <cell r="K70">
            <v>32160.4</v>
          </cell>
          <cell r="L70">
            <v>0</v>
          </cell>
          <cell r="M70" t="str">
            <v>.</v>
          </cell>
          <cell r="N70">
            <v>235</v>
          </cell>
          <cell r="O70">
            <v>6596.05</v>
          </cell>
        </row>
        <row r="71">
          <cell r="A71">
            <v>232.001</v>
          </cell>
          <cell r="C71" t="str">
            <v>ALCOHOL ABUSE &amp; DEPENDENCE                                                        </v>
          </cell>
          <cell r="D71">
            <v>0</v>
          </cell>
          <cell r="E71" t="str">
            <v>.</v>
          </cell>
          <cell r="F71">
            <v>20</v>
          </cell>
          <cell r="G71">
            <v>7419.3</v>
          </cell>
          <cell r="H71">
            <v>91</v>
          </cell>
          <cell r="I71">
            <v>10177.35</v>
          </cell>
          <cell r="J71">
            <v>90</v>
          </cell>
          <cell r="K71">
            <v>15808</v>
          </cell>
          <cell r="L71">
            <v>31</v>
          </cell>
          <cell r="M71">
            <v>51765.5</v>
          </cell>
          <cell r="N71">
            <v>232</v>
          </cell>
          <cell r="O71">
            <v>13148.18</v>
          </cell>
        </row>
        <row r="72">
          <cell r="A72">
            <v>232</v>
          </cell>
          <cell r="C72" t="str">
            <v>ASTHMA                                                                            </v>
          </cell>
          <cell r="D72">
            <v>0</v>
          </cell>
          <cell r="E72" t="str">
            <v>.</v>
          </cell>
          <cell r="F72">
            <v>96</v>
          </cell>
          <cell r="G72">
            <v>4417.77</v>
          </cell>
          <cell r="H72">
            <v>113</v>
          </cell>
          <cell r="I72">
            <v>8407.62</v>
          </cell>
          <cell r="J72">
            <v>19</v>
          </cell>
          <cell r="K72">
            <v>13718.6</v>
          </cell>
          <cell r="L72">
            <v>4</v>
          </cell>
          <cell r="M72">
            <v>22559.25</v>
          </cell>
          <cell r="N72">
            <v>232</v>
          </cell>
          <cell r="O72">
            <v>7037.28</v>
          </cell>
        </row>
        <row r="73">
          <cell r="A73">
            <v>230</v>
          </cell>
          <cell r="C73" t="str">
            <v>PROCEDURES FOR OBESITY                                                            </v>
          </cell>
          <cell r="D73">
            <v>0</v>
          </cell>
          <cell r="E73" t="str">
            <v>.</v>
          </cell>
          <cell r="F73">
            <v>158</v>
          </cell>
          <cell r="G73">
            <v>23795.15</v>
          </cell>
          <cell r="H73">
            <v>62</v>
          </cell>
          <cell r="I73">
            <v>25327.55</v>
          </cell>
          <cell r="J73">
            <v>8</v>
          </cell>
          <cell r="K73">
            <v>29740.32</v>
          </cell>
          <cell r="L73">
            <v>2</v>
          </cell>
          <cell r="M73">
            <v>273161.55</v>
          </cell>
          <cell r="N73">
            <v>230</v>
          </cell>
          <cell r="O73">
            <v>24249</v>
          </cell>
        </row>
        <row r="74">
          <cell r="A74">
            <v>229</v>
          </cell>
          <cell r="C74" t="str">
            <v>BIPOLAR DISORDERS                                                                 </v>
          </cell>
          <cell r="D74">
            <v>0</v>
          </cell>
          <cell r="E74" t="str">
            <v>.</v>
          </cell>
          <cell r="F74">
            <v>37</v>
          </cell>
          <cell r="G74">
            <v>6984.4</v>
          </cell>
          <cell r="H74">
            <v>168</v>
          </cell>
          <cell r="I74">
            <v>8164.1</v>
          </cell>
          <cell r="J74">
            <v>15</v>
          </cell>
          <cell r="K74">
            <v>16673.75</v>
          </cell>
          <cell r="L74">
            <v>9</v>
          </cell>
          <cell r="M74">
            <v>63718.75</v>
          </cell>
          <cell r="N74">
            <v>229</v>
          </cell>
          <cell r="O74">
            <v>8200.6</v>
          </cell>
        </row>
        <row r="75">
          <cell r="A75">
            <v>226</v>
          </cell>
          <cell r="C75" t="str">
            <v>ACUTE MYOCARDIAL INFARCTION                                                       </v>
          </cell>
          <cell r="D75">
            <v>0</v>
          </cell>
          <cell r="E75" t="str">
            <v>.</v>
          </cell>
          <cell r="F75">
            <v>28</v>
          </cell>
          <cell r="G75">
            <v>17443.1</v>
          </cell>
          <cell r="H75">
            <v>88</v>
          </cell>
          <cell r="I75">
            <v>18619.65</v>
          </cell>
          <cell r="J75">
            <v>59</v>
          </cell>
          <cell r="K75">
            <v>20803.75</v>
          </cell>
          <cell r="L75">
            <v>51</v>
          </cell>
          <cell r="M75">
            <v>39559.3</v>
          </cell>
          <cell r="N75">
            <v>226</v>
          </cell>
          <cell r="O75">
            <v>20862.2</v>
          </cell>
        </row>
        <row r="76">
          <cell r="A76">
            <v>225</v>
          </cell>
          <cell r="C76" t="str">
            <v>INTRACRANIAL HEMORRHAGE                                                           </v>
          </cell>
          <cell r="D76">
            <v>0</v>
          </cell>
          <cell r="E76" t="str">
            <v>.</v>
          </cell>
          <cell r="F76">
            <v>20</v>
          </cell>
          <cell r="G76">
            <v>13165.5</v>
          </cell>
          <cell r="H76">
            <v>68</v>
          </cell>
          <cell r="I76">
            <v>16311.08</v>
          </cell>
          <cell r="J76">
            <v>102</v>
          </cell>
          <cell r="K76">
            <v>20995.53</v>
          </cell>
          <cell r="L76">
            <v>35</v>
          </cell>
          <cell r="M76">
            <v>37621.14</v>
          </cell>
          <cell r="N76">
            <v>225</v>
          </cell>
          <cell r="O76">
            <v>18399.4</v>
          </cell>
        </row>
        <row r="77">
          <cell r="A77">
            <v>209.001</v>
          </cell>
          <cell r="C77" t="str">
            <v>OTHER RESPIRATORY DIAGNOSES EXCEPT SIGNS, SYMPTOMS &amp; MINOR DIAGNOSES              </v>
          </cell>
          <cell r="D77">
            <v>0</v>
          </cell>
          <cell r="E77" t="str">
            <v>.</v>
          </cell>
          <cell r="F77">
            <v>21</v>
          </cell>
          <cell r="G77">
            <v>6327.15</v>
          </cell>
          <cell r="H77">
            <v>96</v>
          </cell>
          <cell r="I77">
            <v>12028.85</v>
          </cell>
          <cell r="J77">
            <v>74</v>
          </cell>
          <cell r="K77">
            <v>19187.97</v>
          </cell>
          <cell r="L77">
            <v>18</v>
          </cell>
          <cell r="M77">
            <v>24320.48</v>
          </cell>
          <cell r="N77">
            <v>209</v>
          </cell>
          <cell r="O77">
            <v>14431.6</v>
          </cell>
        </row>
        <row r="78">
          <cell r="A78">
            <v>209</v>
          </cell>
          <cell r="C78" t="str">
            <v>PERIPHERAL, CRANIAL &amp; AUTONOMIC NERVE DISORDERS                                   </v>
          </cell>
          <cell r="D78">
            <v>0</v>
          </cell>
          <cell r="E78" t="str">
            <v>.</v>
          </cell>
          <cell r="F78">
            <v>60</v>
          </cell>
          <cell r="G78">
            <v>9485.8</v>
          </cell>
          <cell r="H78">
            <v>73</v>
          </cell>
          <cell r="I78">
            <v>12866.4</v>
          </cell>
          <cell r="J78">
            <v>70</v>
          </cell>
          <cell r="K78">
            <v>14437.95</v>
          </cell>
          <cell r="L78">
            <v>6</v>
          </cell>
          <cell r="M78">
            <v>24258.4</v>
          </cell>
          <cell r="N78">
            <v>209</v>
          </cell>
          <cell r="O78">
            <v>12727.35</v>
          </cell>
        </row>
        <row r="79">
          <cell r="A79">
            <v>208</v>
          </cell>
          <cell r="C79" t="str">
            <v>DEPRESSION EXCEPT MAJOR DEPRESSIVE DISORDER                                       </v>
          </cell>
          <cell r="D79">
            <v>0</v>
          </cell>
          <cell r="E79" t="str">
            <v>.</v>
          </cell>
          <cell r="F79">
            <v>49</v>
          </cell>
          <cell r="G79">
            <v>4653.65</v>
          </cell>
          <cell r="H79">
            <v>152</v>
          </cell>
          <cell r="I79">
            <v>5554.25</v>
          </cell>
          <cell r="J79">
            <v>7</v>
          </cell>
          <cell r="K79">
            <v>7153.6</v>
          </cell>
          <cell r="L79">
            <v>0</v>
          </cell>
          <cell r="M79" t="str">
            <v>.</v>
          </cell>
          <cell r="N79">
            <v>208</v>
          </cell>
          <cell r="O79">
            <v>5465.53</v>
          </cell>
        </row>
        <row r="80">
          <cell r="A80">
            <v>207</v>
          </cell>
          <cell r="C80" t="str">
            <v>CONCUSSION, CLOSED SKULL FX NOS,UNCOMPLICATED INTRACRANIAL INJURY, COMA &lt; 1 HR OR </v>
          </cell>
          <cell r="D80">
            <v>0</v>
          </cell>
          <cell r="E80" t="str">
            <v>.</v>
          </cell>
          <cell r="F80">
            <v>51</v>
          </cell>
          <cell r="G80">
            <v>9306.5</v>
          </cell>
          <cell r="H80">
            <v>106</v>
          </cell>
          <cell r="I80">
            <v>11619.28</v>
          </cell>
          <cell r="J80">
            <v>41</v>
          </cell>
          <cell r="K80">
            <v>13685.15</v>
          </cell>
          <cell r="L80">
            <v>9</v>
          </cell>
          <cell r="M80">
            <v>21291.15</v>
          </cell>
          <cell r="N80">
            <v>207</v>
          </cell>
          <cell r="O80">
            <v>11129.4</v>
          </cell>
        </row>
        <row r="81">
          <cell r="A81">
            <v>204</v>
          </cell>
          <cell r="C81" t="str">
            <v>URINARY STONES &amp; ACQUIRED UPPER URINARY TRACT OBSTRUCTION                         </v>
          </cell>
          <cell r="D81">
            <v>0</v>
          </cell>
          <cell r="E81" t="str">
            <v>.</v>
          </cell>
          <cell r="F81">
            <v>48</v>
          </cell>
          <cell r="G81">
            <v>7523.68</v>
          </cell>
          <cell r="H81">
            <v>116</v>
          </cell>
          <cell r="I81">
            <v>9165.67</v>
          </cell>
          <cell r="J81">
            <v>39</v>
          </cell>
          <cell r="K81">
            <v>11774.3</v>
          </cell>
          <cell r="L81">
            <v>1</v>
          </cell>
          <cell r="M81">
            <v>4615.9</v>
          </cell>
          <cell r="N81">
            <v>204</v>
          </cell>
          <cell r="O81">
            <v>9270.63</v>
          </cell>
        </row>
        <row r="82">
          <cell r="A82">
            <v>201</v>
          </cell>
          <cell r="C82" t="str">
            <v>CHEST PAIN                                                                        </v>
          </cell>
          <cell r="D82">
            <v>0</v>
          </cell>
          <cell r="E82" t="str">
            <v>.</v>
          </cell>
          <cell r="F82">
            <v>69</v>
          </cell>
          <cell r="G82">
            <v>7489.1</v>
          </cell>
          <cell r="H82">
            <v>93</v>
          </cell>
          <cell r="I82">
            <v>10410.05</v>
          </cell>
          <cell r="J82">
            <v>35</v>
          </cell>
          <cell r="K82">
            <v>11290.9</v>
          </cell>
          <cell r="L82">
            <v>4</v>
          </cell>
          <cell r="M82">
            <v>13417.55</v>
          </cell>
          <cell r="N82">
            <v>201</v>
          </cell>
          <cell r="O82">
            <v>9143.15</v>
          </cell>
        </row>
        <row r="83">
          <cell r="A83">
            <v>190</v>
          </cell>
          <cell r="C83" t="str">
            <v>SHOULDER, UPPER ARM  &amp; FOREARM PROCEDURES                                         </v>
          </cell>
          <cell r="D83">
            <v>0</v>
          </cell>
          <cell r="E83" t="str">
            <v>.</v>
          </cell>
          <cell r="F83">
            <v>16</v>
          </cell>
          <cell r="G83">
            <v>13744.8</v>
          </cell>
          <cell r="H83">
            <v>147</v>
          </cell>
          <cell r="I83">
            <v>24651.8</v>
          </cell>
          <cell r="J83">
            <v>23</v>
          </cell>
          <cell r="K83">
            <v>33744.95</v>
          </cell>
          <cell r="L83">
            <v>4</v>
          </cell>
          <cell r="M83">
            <v>57636.18</v>
          </cell>
          <cell r="N83">
            <v>190</v>
          </cell>
          <cell r="O83">
            <v>25044.03</v>
          </cell>
        </row>
        <row r="84">
          <cell r="A84">
            <v>186</v>
          </cell>
          <cell r="C84" t="str">
            <v>FRACTURES &amp; DISLOCATIONS EXCEPT FEMUR, PELVIS &amp; BACK                              </v>
          </cell>
          <cell r="D84">
            <v>0</v>
          </cell>
          <cell r="E84" t="str">
            <v>.</v>
          </cell>
          <cell r="F84">
            <v>49</v>
          </cell>
          <cell r="G84">
            <v>6871.67</v>
          </cell>
          <cell r="H84">
            <v>97</v>
          </cell>
          <cell r="I84">
            <v>8348.85</v>
          </cell>
          <cell r="J84">
            <v>37</v>
          </cell>
          <cell r="K84">
            <v>11725.55</v>
          </cell>
          <cell r="L84">
            <v>3</v>
          </cell>
          <cell r="M84">
            <v>14455.35</v>
          </cell>
          <cell r="N84">
            <v>186</v>
          </cell>
          <cell r="O84">
            <v>8365.22</v>
          </cell>
        </row>
        <row r="85">
          <cell r="A85">
            <v>183</v>
          </cell>
          <cell r="C85" t="str">
            <v>NEONATE BWT 2000-2499G, NORMAL NEWBORN OR NEONATE W OTHER PROBLEM                 </v>
          </cell>
          <cell r="D85">
            <v>0</v>
          </cell>
          <cell r="E85" t="str">
            <v>.</v>
          </cell>
          <cell r="F85">
            <v>59</v>
          </cell>
          <cell r="G85">
            <v>3277.2</v>
          </cell>
          <cell r="H85">
            <v>61</v>
          </cell>
          <cell r="I85">
            <v>5636.2</v>
          </cell>
          <cell r="J85">
            <v>63</v>
          </cell>
          <cell r="K85">
            <v>19712.15</v>
          </cell>
          <cell r="L85">
            <v>0</v>
          </cell>
          <cell r="M85" t="str">
            <v>.</v>
          </cell>
          <cell r="N85">
            <v>183</v>
          </cell>
          <cell r="O85">
            <v>5589.25</v>
          </cell>
        </row>
        <row r="86">
          <cell r="A86">
            <v>179</v>
          </cell>
          <cell r="C86" t="str">
            <v>HEPATIC COMA &amp; OTHER MAJOR ACUTE LIVER DISORDERS                                  </v>
          </cell>
          <cell r="D86">
            <v>0</v>
          </cell>
          <cell r="E86" t="str">
            <v>.</v>
          </cell>
          <cell r="F86">
            <v>7</v>
          </cell>
          <cell r="G86">
            <v>11205.7</v>
          </cell>
          <cell r="H86">
            <v>47</v>
          </cell>
          <cell r="I86">
            <v>9124.25</v>
          </cell>
          <cell r="J86">
            <v>95</v>
          </cell>
          <cell r="K86">
            <v>13603.65</v>
          </cell>
          <cell r="L86">
            <v>30</v>
          </cell>
          <cell r="M86">
            <v>40452.71</v>
          </cell>
          <cell r="N86">
            <v>179</v>
          </cell>
          <cell r="O86">
            <v>14256.55</v>
          </cell>
        </row>
        <row r="87">
          <cell r="A87">
            <v>174.001</v>
          </cell>
          <cell r="C87" t="str">
            <v>FEMALE REPRODUCTIVE SYSTEM RECONSTRUCTIVE PROCEDURES                              </v>
          </cell>
          <cell r="D87">
            <v>0</v>
          </cell>
          <cell r="E87" t="str">
            <v>.</v>
          </cell>
          <cell r="F87">
            <v>50</v>
          </cell>
          <cell r="G87">
            <v>12059.78</v>
          </cell>
          <cell r="H87">
            <v>122</v>
          </cell>
          <cell r="I87">
            <v>14682.58</v>
          </cell>
          <cell r="J87">
            <v>2</v>
          </cell>
          <cell r="K87">
            <v>13222.92</v>
          </cell>
          <cell r="L87">
            <v>0</v>
          </cell>
          <cell r="M87" t="str">
            <v>.</v>
          </cell>
          <cell r="N87">
            <v>174</v>
          </cell>
          <cell r="O87">
            <v>14155.65</v>
          </cell>
        </row>
        <row r="88">
          <cell r="A88">
            <v>174</v>
          </cell>
          <cell r="C88" t="str">
            <v>RESPIRATORY MALIGNANCY                                                            </v>
          </cell>
          <cell r="D88">
            <v>0</v>
          </cell>
          <cell r="E88" t="str">
            <v>.</v>
          </cell>
          <cell r="F88">
            <v>3</v>
          </cell>
          <cell r="G88">
            <v>18415.9</v>
          </cell>
          <cell r="H88">
            <v>53</v>
          </cell>
          <cell r="I88">
            <v>13626.25</v>
          </cell>
          <cell r="J88">
            <v>96</v>
          </cell>
          <cell r="K88">
            <v>24259.35</v>
          </cell>
          <cell r="L88">
            <v>22</v>
          </cell>
          <cell r="M88">
            <v>40728.03</v>
          </cell>
          <cell r="N88">
            <v>174</v>
          </cell>
          <cell r="O88">
            <v>20647.93</v>
          </cell>
        </row>
        <row r="89">
          <cell r="A89">
            <v>167</v>
          </cell>
          <cell r="C89" t="str">
            <v>OTHER SKIN, SUBCUTANEOUS TISSUE &amp; RELATED PROCEDURES                              </v>
          </cell>
          <cell r="D89">
            <v>0</v>
          </cell>
          <cell r="E89" t="str">
            <v>.</v>
          </cell>
          <cell r="F89">
            <v>59</v>
          </cell>
          <cell r="G89">
            <v>11570.75</v>
          </cell>
          <cell r="H89">
            <v>61</v>
          </cell>
          <cell r="I89">
            <v>16740.25</v>
          </cell>
          <cell r="J89">
            <v>39</v>
          </cell>
          <cell r="K89">
            <v>24097.9</v>
          </cell>
          <cell r="L89">
            <v>8</v>
          </cell>
          <cell r="M89">
            <v>38963.8</v>
          </cell>
          <cell r="N89">
            <v>167</v>
          </cell>
          <cell r="O89">
            <v>15401.2</v>
          </cell>
        </row>
        <row r="90">
          <cell r="A90">
            <v>166</v>
          </cell>
          <cell r="C90" t="str">
            <v>ANGINA PECTORIS &amp; CORONARY ATHEROSCLEROSIS                                        </v>
          </cell>
          <cell r="D90">
            <v>0</v>
          </cell>
          <cell r="E90" t="str">
            <v>.</v>
          </cell>
          <cell r="F90">
            <v>39</v>
          </cell>
          <cell r="G90">
            <v>7397.8</v>
          </cell>
          <cell r="H90">
            <v>85</v>
          </cell>
          <cell r="I90">
            <v>8380.3</v>
          </cell>
          <cell r="J90">
            <v>41</v>
          </cell>
          <cell r="K90">
            <v>9939.3</v>
          </cell>
          <cell r="L90">
            <v>1</v>
          </cell>
          <cell r="M90">
            <v>15476.95</v>
          </cell>
          <cell r="N90">
            <v>166</v>
          </cell>
          <cell r="O90">
            <v>8219.82</v>
          </cell>
        </row>
        <row r="91">
          <cell r="A91">
            <v>163</v>
          </cell>
          <cell r="C91" t="str">
            <v>MODERATELY EXTENSIVE PROCEDURE UNRELATED TO PRINCIPAL DIAGNOSIS                   </v>
          </cell>
          <cell r="D91">
            <v>0</v>
          </cell>
          <cell r="E91" t="str">
            <v>.</v>
          </cell>
          <cell r="F91">
            <v>13</v>
          </cell>
          <cell r="G91">
            <v>16632.22</v>
          </cell>
          <cell r="H91">
            <v>38</v>
          </cell>
          <cell r="I91">
            <v>22078.43</v>
          </cell>
          <cell r="J91">
            <v>67</v>
          </cell>
          <cell r="K91">
            <v>42093.7</v>
          </cell>
          <cell r="L91">
            <v>45</v>
          </cell>
          <cell r="M91">
            <v>87315.2</v>
          </cell>
          <cell r="N91">
            <v>163</v>
          </cell>
          <cell r="O91">
            <v>43050.85</v>
          </cell>
        </row>
        <row r="92">
          <cell r="A92">
            <v>159</v>
          </cell>
          <cell r="C92" t="str">
            <v>THREATENED ABORTION                                                               </v>
          </cell>
          <cell r="D92">
            <v>0</v>
          </cell>
          <cell r="E92" t="str">
            <v>.</v>
          </cell>
          <cell r="F92">
            <v>86</v>
          </cell>
          <cell r="G92">
            <v>3010.73</v>
          </cell>
          <cell r="H92">
            <v>62</v>
          </cell>
          <cell r="I92">
            <v>4617.13</v>
          </cell>
          <cell r="J92">
            <v>11</v>
          </cell>
          <cell r="K92">
            <v>10952.9</v>
          </cell>
          <cell r="L92">
            <v>0</v>
          </cell>
          <cell r="M92" t="str">
            <v>.</v>
          </cell>
          <cell r="N92">
            <v>159</v>
          </cell>
          <cell r="O92">
            <v>3645.5</v>
          </cell>
        </row>
        <row r="93">
          <cell r="A93">
            <v>158</v>
          </cell>
          <cell r="C93" t="str">
            <v>CARDIAC VALVE PROCEDURES W/O CARDIAC CATHETERIZATION                              </v>
          </cell>
          <cell r="D93">
            <v>0</v>
          </cell>
          <cell r="E93" t="str">
            <v>.</v>
          </cell>
          <cell r="F93">
            <v>15</v>
          </cell>
          <cell r="G93">
            <v>49441.75</v>
          </cell>
          <cell r="H93">
            <v>54</v>
          </cell>
          <cell r="I93">
            <v>52346.1</v>
          </cell>
          <cell r="J93">
            <v>63</v>
          </cell>
          <cell r="K93">
            <v>60885.2</v>
          </cell>
          <cell r="L93">
            <v>26</v>
          </cell>
          <cell r="M93">
            <v>164393.77</v>
          </cell>
          <cell r="N93">
            <v>158</v>
          </cell>
          <cell r="O93">
            <v>60409.02</v>
          </cell>
        </row>
        <row r="94">
          <cell r="A94">
            <v>157</v>
          </cell>
          <cell r="C94" t="str">
            <v>OTHER ESOPHAGEAL DISORDERS                                                        </v>
          </cell>
          <cell r="D94">
            <v>0</v>
          </cell>
          <cell r="E94" t="str">
            <v>.</v>
          </cell>
          <cell r="F94">
            <v>40</v>
          </cell>
          <cell r="G94">
            <v>10165.9</v>
          </cell>
          <cell r="H94">
            <v>72</v>
          </cell>
          <cell r="I94">
            <v>11297.38</v>
          </cell>
          <cell r="J94">
            <v>40</v>
          </cell>
          <cell r="K94">
            <v>13395.65</v>
          </cell>
          <cell r="L94">
            <v>5</v>
          </cell>
          <cell r="M94">
            <v>87864.75</v>
          </cell>
          <cell r="N94">
            <v>157</v>
          </cell>
          <cell r="O94">
            <v>11682.85</v>
          </cell>
        </row>
        <row r="95">
          <cell r="A95">
            <v>156.001</v>
          </cell>
          <cell r="C95" t="str">
            <v>EXTENSIVE PROCEDURE UNRELATED TO PRINCIPAL DIAGNOSIS                              </v>
          </cell>
          <cell r="D95">
            <v>0</v>
          </cell>
          <cell r="E95" t="str">
            <v>.</v>
          </cell>
          <cell r="F95">
            <v>44</v>
          </cell>
          <cell r="G95">
            <v>24259.15</v>
          </cell>
          <cell r="H95">
            <v>31</v>
          </cell>
          <cell r="I95">
            <v>35353.55</v>
          </cell>
          <cell r="J95">
            <v>45</v>
          </cell>
          <cell r="K95">
            <v>47237.6</v>
          </cell>
          <cell r="L95">
            <v>36</v>
          </cell>
          <cell r="M95">
            <v>102778.07</v>
          </cell>
          <cell r="N95">
            <v>156</v>
          </cell>
          <cell r="O95">
            <v>40605.55</v>
          </cell>
        </row>
        <row r="96">
          <cell r="A96">
            <v>156</v>
          </cell>
          <cell r="C96" t="str">
            <v>OTHER INFECTIOUS &amp; PARASITIC DISEASES                                             </v>
          </cell>
          <cell r="D96">
            <v>0</v>
          </cell>
          <cell r="E96" t="str">
            <v>.</v>
          </cell>
          <cell r="F96">
            <v>38</v>
          </cell>
          <cell r="G96">
            <v>11644.43</v>
          </cell>
          <cell r="H96">
            <v>26</v>
          </cell>
          <cell r="I96">
            <v>13001.53</v>
          </cell>
          <cell r="J96">
            <v>58</v>
          </cell>
          <cell r="K96">
            <v>22812.03</v>
          </cell>
          <cell r="L96">
            <v>34</v>
          </cell>
          <cell r="M96">
            <v>26056.49</v>
          </cell>
          <cell r="N96">
            <v>156</v>
          </cell>
          <cell r="O96">
            <v>17920.81</v>
          </cell>
        </row>
        <row r="97">
          <cell r="A97">
            <v>155</v>
          </cell>
          <cell r="C97" t="str">
            <v>PERM CARDIAC PACEMAKER IMPLANT W/O AMI, HEART FAILURE OR SHOCK                    </v>
          </cell>
          <cell r="D97">
            <v>0</v>
          </cell>
          <cell r="E97" t="str">
            <v>.</v>
          </cell>
          <cell r="F97">
            <v>35</v>
          </cell>
          <cell r="G97">
            <v>45975.25</v>
          </cell>
          <cell r="H97">
            <v>86</v>
          </cell>
          <cell r="I97">
            <v>50879.05</v>
          </cell>
          <cell r="J97">
            <v>27</v>
          </cell>
          <cell r="K97">
            <v>58831.55</v>
          </cell>
          <cell r="L97">
            <v>7</v>
          </cell>
          <cell r="M97">
            <v>76972.25</v>
          </cell>
          <cell r="N97">
            <v>155</v>
          </cell>
          <cell r="O97">
            <v>50878</v>
          </cell>
        </row>
        <row r="98">
          <cell r="A98">
            <v>153.001</v>
          </cell>
          <cell r="C98" t="str">
            <v>OTHER CIRCULATORY SYSTEM DIAGNOSES                                                </v>
          </cell>
          <cell r="D98">
            <v>0</v>
          </cell>
          <cell r="E98" t="str">
            <v>.</v>
          </cell>
          <cell r="F98">
            <v>34</v>
          </cell>
          <cell r="G98">
            <v>8832.3</v>
          </cell>
          <cell r="H98">
            <v>60</v>
          </cell>
          <cell r="I98">
            <v>11393.25</v>
          </cell>
          <cell r="J98">
            <v>45</v>
          </cell>
          <cell r="K98">
            <v>16003.25</v>
          </cell>
          <cell r="L98">
            <v>14</v>
          </cell>
          <cell r="M98">
            <v>28031.38</v>
          </cell>
          <cell r="N98">
            <v>153</v>
          </cell>
          <cell r="O98">
            <v>12795.7</v>
          </cell>
        </row>
        <row r="99">
          <cell r="A99">
            <v>153</v>
          </cell>
          <cell r="C99" t="str">
            <v>NONTRAUMATIC STUPOR &amp; COMA                                                        </v>
          </cell>
          <cell r="D99">
            <v>0</v>
          </cell>
          <cell r="E99" t="str">
            <v>.</v>
          </cell>
          <cell r="F99">
            <v>9</v>
          </cell>
          <cell r="G99">
            <v>12217.9</v>
          </cell>
          <cell r="H99">
            <v>15</v>
          </cell>
          <cell r="I99">
            <v>11978.85</v>
          </cell>
          <cell r="J99">
            <v>100</v>
          </cell>
          <cell r="K99">
            <v>14811.6</v>
          </cell>
          <cell r="L99">
            <v>29</v>
          </cell>
          <cell r="M99">
            <v>38910.9</v>
          </cell>
          <cell r="N99">
            <v>153</v>
          </cell>
          <cell r="O99">
            <v>15991.7</v>
          </cell>
        </row>
        <row r="100">
          <cell r="A100">
            <v>151.001</v>
          </cell>
          <cell r="C100" t="str">
            <v>NEONATE, BIRTHWT &gt;2499G W RESP DIST SYND/OTH MAJ RESP COND                        </v>
          </cell>
          <cell r="D100">
            <v>0</v>
          </cell>
          <cell r="E100" t="str">
            <v>.</v>
          </cell>
          <cell r="F100">
            <v>56</v>
          </cell>
          <cell r="G100">
            <v>16270.08</v>
          </cell>
          <cell r="H100">
            <v>47</v>
          </cell>
          <cell r="I100">
            <v>19239.75</v>
          </cell>
          <cell r="J100">
            <v>32</v>
          </cell>
          <cell r="K100">
            <v>50661.65</v>
          </cell>
          <cell r="L100">
            <v>16</v>
          </cell>
          <cell r="M100">
            <v>116485.6</v>
          </cell>
          <cell r="N100">
            <v>151</v>
          </cell>
          <cell r="O100">
            <v>23260.4</v>
          </cell>
        </row>
        <row r="101">
          <cell r="A101">
            <v>151</v>
          </cell>
          <cell r="C101" t="str">
            <v>OTHER KIDNEY &amp; URINARY TRACT DIAGNOSES, SIGNS &amp; SYMPTOMS                          </v>
          </cell>
          <cell r="D101">
            <v>0</v>
          </cell>
          <cell r="E101" t="str">
            <v>.</v>
          </cell>
          <cell r="F101">
            <v>35</v>
          </cell>
          <cell r="G101">
            <v>8182.32</v>
          </cell>
          <cell r="H101">
            <v>53</v>
          </cell>
          <cell r="I101">
            <v>9846.9</v>
          </cell>
          <cell r="J101">
            <v>57</v>
          </cell>
          <cell r="K101">
            <v>11966.85</v>
          </cell>
          <cell r="L101">
            <v>6</v>
          </cell>
          <cell r="M101">
            <v>25346.98</v>
          </cell>
          <cell r="N101">
            <v>151</v>
          </cell>
          <cell r="O101">
            <v>10639.65</v>
          </cell>
        </row>
        <row r="102">
          <cell r="A102">
            <v>146</v>
          </cell>
          <cell r="C102" t="str">
            <v>CARDIAC DEFIBRILLATOR &amp; HEART ASSIST IMPLANT                                      </v>
          </cell>
          <cell r="D102">
            <v>0</v>
          </cell>
          <cell r="E102" t="str">
            <v>.</v>
          </cell>
          <cell r="F102">
            <v>14</v>
          </cell>
          <cell r="G102">
            <v>71356.17</v>
          </cell>
          <cell r="H102">
            <v>45</v>
          </cell>
          <cell r="I102">
            <v>83399.4</v>
          </cell>
          <cell r="J102">
            <v>67</v>
          </cell>
          <cell r="K102">
            <v>99058.6</v>
          </cell>
          <cell r="L102">
            <v>20</v>
          </cell>
          <cell r="M102">
            <v>154290.92</v>
          </cell>
          <cell r="N102">
            <v>146</v>
          </cell>
          <cell r="O102">
            <v>93452.13</v>
          </cell>
        </row>
        <row r="103">
          <cell r="A103">
            <v>144</v>
          </cell>
          <cell r="C103" t="str">
            <v>DISORDERS OF GALLBLADDER &amp; BILIARY TRACT                                          </v>
          </cell>
          <cell r="D103">
            <v>0</v>
          </cell>
          <cell r="E103" t="str">
            <v>.</v>
          </cell>
          <cell r="F103">
            <v>40</v>
          </cell>
          <cell r="G103">
            <v>6845.93</v>
          </cell>
          <cell r="H103">
            <v>59</v>
          </cell>
          <cell r="I103">
            <v>13204.8</v>
          </cell>
          <cell r="J103">
            <v>38</v>
          </cell>
          <cell r="K103">
            <v>20070</v>
          </cell>
          <cell r="L103">
            <v>7</v>
          </cell>
          <cell r="M103">
            <v>47671.35</v>
          </cell>
          <cell r="N103">
            <v>144</v>
          </cell>
          <cell r="O103">
            <v>14024.55</v>
          </cell>
        </row>
        <row r="104">
          <cell r="A104">
            <v>141</v>
          </cell>
          <cell r="C104" t="str">
            <v>CHEMOTHERAPY                                                                      </v>
          </cell>
          <cell r="D104">
            <v>0</v>
          </cell>
          <cell r="E104" t="str">
            <v>.</v>
          </cell>
          <cell r="F104">
            <v>19</v>
          </cell>
          <cell r="G104">
            <v>9158.35</v>
          </cell>
          <cell r="H104">
            <v>84</v>
          </cell>
          <cell r="I104">
            <v>22822.08</v>
          </cell>
          <cell r="J104">
            <v>36</v>
          </cell>
          <cell r="K104">
            <v>28818.2</v>
          </cell>
          <cell r="L104">
            <v>2</v>
          </cell>
          <cell r="M104">
            <v>276282.44</v>
          </cell>
          <cell r="N104">
            <v>141</v>
          </cell>
          <cell r="O104">
            <v>21694.05</v>
          </cell>
        </row>
        <row r="105">
          <cell r="A105">
            <v>137</v>
          </cell>
          <cell r="C105" t="str">
            <v>OTHER EAR, NOSE, MOUTH,THROAT &amp; CRANIAL/FACIAL DIAGNOSES                          </v>
          </cell>
          <cell r="D105">
            <v>0</v>
          </cell>
          <cell r="E105" t="str">
            <v>.</v>
          </cell>
          <cell r="F105">
            <v>44</v>
          </cell>
          <cell r="G105">
            <v>7325.1</v>
          </cell>
          <cell r="H105">
            <v>54</v>
          </cell>
          <cell r="I105">
            <v>8368.83</v>
          </cell>
          <cell r="J105">
            <v>25</v>
          </cell>
          <cell r="K105">
            <v>12015.55</v>
          </cell>
          <cell r="L105">
            <v>14</v>
          </cell>
          <cell r="M105">
            <v>26235.95</v>
          </cell>
          <cell r="N105">
            <v>137</v>
          </cell>
          <cell r="O105">
            <v>9432.35</v>
          </cell>
        </row>
        <row r="106">
          <cell r="A106">
            <v>136.001</v>
          </cell>
          <cell r="C106" t="str">
            <v>MULTIPLE SIGNIFICANT TRAUMA W/O O.R. PROCEDURE                                    </v>
          </cell>
          <cell r="D106">
            <v>0</v>
          </cell>
          <cell r="E106" t="str">
            <v>.</v>
          </cell>
          <cell r="F106">
            <v>3</v>
          </cell>
          <cell r="G106">
            <v>11163.95</v>
          </cell>
          <cell r="H106">
            <v>54</v>
          </cell>
          <cell r="I106">
            <v>15504.6</v>
          </cell>
          <cell r="J106">
            <v>60</v>
          </cell>
          <cell r="K106">
            <v>28021</v>
          </cell>
          <cell r="L106">
            <v>19</v>
          </cell>
          <cell r="M106">
            <v>51040.82</v>
          </cell>
          <cell r="N106">
            <v>136</v>
          </cell>
          <cell r="O106">
            <v>21009.38</v>
          </cell>
        </row>
        <row r="107">
          <cell r="A107">
            <v>136</v>
          </cell>
          <cell r="C107" t="str">
            <v>MIGRAINE &amp; OTHER HEADACHES                                                        </v>
          </cell>
          <cell r="D107">
            <v>0</v>
          </cell>
          <cell r="E107" t="str">
            <v>.</v>
          </cell>
          <cell r="F107">
            <v>58</v>
          </cell>
          <cell r="G107">
            <v>10088.2</v>
          </cell>
          <cell r="H107">
            <v>64</v>
          </cell>
          <cell r="I107">
            <v>10664.78</v>
          </cell>
          <cell r="J107">
            <v>14</v>
          </cell>
          <cell r="K107">
            <v>8754.33</v>
          </cell>
          <cell r="L107">
            <v>0</v>
          </cell>
          <cell r="M107" t="str">
            <v>.</v>
          </cell>
          <cell r="N107">
            <v>136</v>
          </cell>
          <cell r="O107">
            <v>10339.03</v>
          </cell>
        </row>
        <row r="108">
          <cell r="A108">
            <v>135.001</v>
          </cell>
          <cell r="C108" t="str">
            <v>CONTUSION, OPEN WOUND &amp; OTHER TRAUMA TO SKIN &amp; SUBCUTANEOUS TISSUE                </v>
          </cell>
          <cell r="D108">
            <v>0</v>
          </cell>
          <cell r="E108" t="str">
            <v>.</v>
          </cell>
          <cell r="F108">
            <v>47</v>
          </cell>
          <cell r="G108">
            <v>8901.55</v>
          </cell>
          <cell r="H108">
            <v>61</v>
          </cell>
          <cell r="I108">
            <v>10314.95</v>
          </cell>
          <cell r="J108">
            <v>26</v>
          </cell>
          <cell r="K108">
            <v>14772.4</v>
          </cell>
          <cell r="L108">
            <v>1</v>
          </cell>
          <cell r="M108">
            <v>128231.48</v>
          </cell>
          <cell r="N108">
            <v>135</v>
          </cell>
          <cell r="O108">
            <v>9723.6</v>
          </cell>
        </row>
        <row r="109">
          <cell r="A109">
            <v>135</v>
          </cell>
          <cell r="C109" t="str">
            <v>MAJOR CHEST &amp; RESPIRATORY TRAUMA                                                  </v>
          </cell>
          <cell r="D109">
            <v>0</v>
          </cell>
          <cell r="E109" t="str">
            <v>.</v>
          </cell>
          <cell r="F109">
            <v>45</v>
          </cell>
          <cell r="G109">
            <v>8944.85</v>
          </cell>
          <cell r="H109">
            <v>58</v>
          </cell>
          <cell r="I109">
            <v>12776.43</v>
          </cell>
          <cell r="J109">
            <v>26</v>
          </cell>
          <cell r="K109">
            <v>16990.15</v>
          </cell>
          <cell r="L109">
            <v>6</v>
          </cell>
          <cell r="M109">
            <v>32946.28</v>
          </cell>
          <cell r="N109">
            <v>135</v>
          </cell>
          <cell r="O109">
            <v>12040.2</v>
          </cell>
        </row>
        <row r="110">
          <cell r="A110">
            <v>132.001</v>
          </cell>
          <cell r="C110" t="str">
            <v>OTHER COMPLICATIONS OF TREATMENT                                                  </v>
          </cell>
          <cell r="D110">
            <v>0</v>
          </cell>
          <cell r="E110" t="str">
            <v>.</v>
          </cell>
          <cell r="F110">
            <v>33</v>
          </cell>
          <cell r="G110">
            <v>7942.3</v>
          </cell>
          <cell r="H110">
            <v>60</v>
          </cell>
          <cell r="I110">
            <v>9035.97</v>
          </cell>
          <cell r="J110">
            <v>27</v>
          </cell>
          <cell r="K110">
            <v>16773.45</v>
          </cell>
          <cell r="L110">
            <v>12</v>
          </cell>
          <cell r="M110">
            <v>25792.28</v>
          </cell>
          <cell r="N110">
            <v>132</v>
          </cell>
          <cell r="O110">
            <v>10623.05</v>
          </cell>
        </row>
        <row r="111">
          <cell r="A111">
            <v>132</v>
          </cell>
          <cell r="C111" t="str">
            <v>MALFUNCTION, REACTION, COMPLIC OF GENITOURINARY DEVICE OR PROC                    </v>
          </cell>
          <cell r="D111">
            <v>0</v>
          </cell>
          <cell r="E111" t="str">
            <v>.</v>
          </cell>
          <cell r="F111">
            <v>1</v>
          </cell>
          <cell r="G111">
            <v>17830.55</v>
          </cell>
          <cell r="H111">
            <v>32</v>
          </cell>
          <cell r="I111">
            <v>8315.61</v>
          </cell>
          <cell r="J111">
            <v>67</v>
          </cell>
          <cell r="K111">
            <v>12499.65</v>
          </cell>
          <cell r="L111">
            <v>32</v>
          </cell>
          <cell r="M111">
            <v>29815.75</v>
          </cell>
          <cell r="N111">
            <v>132</v>
          </cell>
          <cell r="O111">
            <v>13308.55</v>
          </cell>
        </row>
        <row r="112">
          <cell r="A112">
            <v>131</v>
          </cell>
          <cell r="C112" t="str">
            <v>SICKLE CELL ANEMIA CRISIS                                                         </v>
          </cell>
          <cell r="D112">
            <v>0</v>
          </cell>
          <cell r="E112" t="str">
            <v>.</v>
          </cell>
          <cell r="F112">
            <v>53</v>
          </cell>
          <cell r="G112">
            <v>7436.2</v>
          </cell>
          <cell r="H112">
            <v>50</v>
          </cell>
          <cell r="I112">
            <v>11424.68</v>
          </cell>
          <cell r="J112">
            <v>20</v>
          </cell>
          <cell r="K112">
            <v>14348.43</v>
          </cell>
          <cell r="L112">
            <v>8</v>
          </cell>
          <cell r="M112">
            <v>35312.43</v>
          </cell>
          <cell r="N112">
            <v>131</v>
          </cell>
          <cell r="O112">
            <v>10066.05</v>
          </cell>
        </row>
        <row r="113">
          <cell r="A113">
            <v>130</v>
          </cell>
          <cell r="C113" t="str">
            <v>CORONARY BYPASS W/O CARDIAC CATH OR PERCUTANEOUS CARDIAC PROCEDURE                </v>
          </cell>
          <cell r="D113">
            <v>0</v>
          </cell>
          <cell r="E113" t="str">
            <v>.</v>
          </cell>
          <cell r="F113">
            <v>12</v>
          </cell>
          <cell r="G113">
            <v>37069.35</v>
          </cell>
          <cell r="H113">
            <v>68</v>
          </cell>
          <cell r="I113">
            <v>39699.35</v>
          </cell>
          <cell r="J113">
            <v>42</v>
          </cell>
          <cell r="K113">
            <v>47349.96</v>
          </cell>
          <cell r="L113">
            <v>8</v>
          </cell>
          <cell r="M113">
            <v>194353.39</v>
          </cell>
          <cell r="N113">
            <v>130</v>
          </cell>
          <cell r="O113">
            <v>41630.9</v>
          </cell>
        </row>
        <row r="114">
          <cell r="A114">
            <v>129</v>
          </cell>
          <cell r="C114" t="str">
            <v>MAJOR STOMACH, ESOPHAGEAL &amp; DUODENAL PROCEDURES                                   </v>
          </cell>
          <cell r="D114">
            <v>0</v>
          </cell>
          <cell r="E114" t="str">
            <v>.</v>
          </cell>
          <cell r="F114">
            <v>49</v>
          </cell>
          <cell r="G114">
            <v>20655.18</v>
          </cell>
          <cell r="H114">
            <v>34</v>
          </cell>
          <cell r="I114">
            <v>29763.53</v>
          </cell>
          <cell r="J114">
            <v>32</v>
          </cell>
          <cell r="K114">
            <v>58234.25</v>
          </cell>
          <cell r="L114">
            <v>14</v>
          </cell>
          <cell r="M114">
            <v>154311.01</v>
          </cell>
          <cell r="N114">
            <v>129</v>
          </cell>
          <cell r="O114">
            <v>29976.95</v>
          </cell>
        </row>
        <row r="115">
          <cell r="A115">
            <v>127</v>
          </cell>
          <cell r="C115" t="str">
            <v>DEGENERATIVE NERVOUS SYSTEM DISORDERS EXC MULT SCLEROSIS                          </v>
          </cell>
          <cell r="D115">
            <v>0</v>
          </cell>
          <cell r="E115" t="str">
            <v>.</v>
          </cell>
          <cell r="F115">
            <v>13</v>
          </cell>
          <cell r="G115">
            <v>9142.7</v>
          </cell>
          <cell r="H115">
            <v>75</v>
          </cell>
          <cell r="I115">
            <v>11778</v>
          </cell>
          <cell r="J115">
            <v>36</v>
          </cell>
          <cell r="K115">
            <v>19829.27</v>
          </cell>
          <cell r="L115">
            <v>3</v>
          </cell>
          <cell r="M115">
            <v>18360</v>
          </cell>
          <cell r="N115">
            <v>127</v>
          </cell>
          <cell r="O115">
            <v>12615.45</v>
          </cell>
        </row>
        <row r="116">
          <cell r="A116">
            <v>126</v>
          </cell>
          <cell r="C116" t="str">
            <v>INFLAMMATORY BOWEL DISEASE                                                        </v>
          </cell>
          <cell r="D116">
            <v>0</v>
          </cell>
          <cell r="E116" t="str">
            <v>.</v>
          </cell>
          <cell r="F116">
            <v>33</v>
          </cell>
          <cell r="G116">
            <v>7694.25</v>
          </cell>
          <cell r="H116">
            <v>72</v>
          </cell>
          <cell r="I116">
            <v>9430.1</v>
          </cell>
          <cell r="J116">
            <v>14</v>
          </cell>
          <cell r="K116">
            <v>13559.2</v>
          </cell>
          <cell r="L116">
            <v>7</v>
          </cell>
          <cell r="M116">
            <v>20472.55</v>
          </cell>
          <cell r="N116">
            <v>126</v>
          </cell>
          <cell r="O116">
            <v>10320.47</v>
          </cell>
        </row>
        <row r="117">
          <cell r="A117">
            <v>122</v>
          </cell>
          <cell r="C117" t="str">
            <v>URETHRAL &amp; TRANSURETHRAL PROCEDURES                                               </v>
          </cell>
          <cell r="D117">
            <v>0</v>
          </cell>
          <cell r="E117" t="str">
            <v>.</v>
          </cell>
          <cell r="F117">
            <v>17</v>
          </cell>
          <cell r="G117">
            <v>10686.2</v>
          </cell>
          <cell r="H117">
            <v>73</v>
          </cell>
          <cell r="I117">
            <v>13371.5</v>
          </cell>
          <cell r="J117">
            <v>29</v>
          </cell>
          <cell r="K117">
            <v>20335.1</v>
          </cell>
          <cell r="L117">
            <v>3</v>
          </cell>
          <cell r="M117">
            <v>29601.95</v>
          </cell>
          <cell r="N117">
            <v>122</v>
          </cell>
          <cell r="O117">
            <v>14110.6</v>
          </cell>
        </row>
        <row r="118">
          <cell r="A118">
            <v>119.001</v>
          </cell>
          <cell r="C118" t="str">
            <v>MUSCULOSKELETAL &amp; OTHER PROCEDURES FOR MULTIPLE SIGNIFICANT TRAUMA                </v>
          </cell>
          <cell r="D118">
            <v>0</v>
          </cell>
          <cell r="E118" t="str">
            <v>.</v>
          </cell>
          <cell r="F118">
            <v>0</v>
          </cell>
          <cell r="G118" t="str">
            <v>.</v>
          </cell>
          <cell r="H118">
            <v>20</v>
          </cell>
          <cell r="I118">
            <v>38333.45</v>
          </cell>
          <cell r="J118">
            <v>64</v>
          </cell>
          <cell r="K118">
            <v>59883.26</v>
          </cell>
          <cell r="L118">
            <v>35</v>
          </cell>
          <cell r="M118">
            <v>158347.67</v>
          </cell>
          <cell r="N118">
            <v>119</v>
          </cell>
          <cell r="O118">
            <v>71385</v>
          </cell>
        </row>
        <row r="119">
          <cell r="A119">
            <v>119</v>
          </cell>
          <cell r="C119" t="str">
            <v>OTHER RESPIRATORY &amp; CHEST PROCEDURES                                              </v>
          </cell>
          <cell r="D119">
            <v>0</v>
          </cell>
          <cell r="E119" t="str">
            <v>.</v>
          </cell>
          <cell r="F119">
            <v>25</v>
          </cell>
          <cell r="G119">
            <v>18918.65</v>
          </cell>
          <cell r="H119">
            <v>49</v>
          </cell>
          <cell r="I119">
            <v>20190.95</v>
          </cell>
          <cell r="J119">
            <v>32</v>
          </cell>
          <cell r="K119">
            <v>35456.57</v>
          </cell>
          <cell r="L119">
            <v>13</v>
          </cell>
          <cell r="M119">
            <v>88393.8</v>
          </cell>
          <cell r="N119">
            <v>119</v>
          </cell>
          <cell r="O119">
            <v>23800.65</v>
          </cell>
        </row>
        <row r="120">
          <cell r="A120">
            <v>117</v>
          </cell>
          <cell r="C120" t="str">
            <v>MALFUNCTION, REACTION &amp; COMPLICATION OF GI DEVICE OR PROCEDURE                    </v>
          </cell>
          <cell r="D120">
            <v>0</v>
          </cell>
          <cell r="E120" t="str">
            <v>.</v>
          </cell>
          <cell r="F120">
            <v>23</v>
          </cell>
          <cell r="G120">
            <v>8930.3</v>
          </cell>
          <cell r="H120">
            <v>49</v>
          </cell>
          <cell r="I120">
            <v>8178</v>
          </cell>
          <cell r="J120">
            <v>36</v>
          </cell>
          <cell r="K120">
            <v>13061.9</v>
          </cell>
          <cell r="L120">
            <v>9</v>
          </cell>
          <cell r="M120">
            <v>44785.5</v>
          </cell>
          <cell r="N120">
            <v>117</v>
          </cell>
          <cell r="O120">
            <v>11338.95</v>
          </cell>
        </row>
        <row r="121">
          <cell r="A121">
            <v>116</v>
          </cell>
          <cell r="C121" t="str">
            <v>FOOT &amp; TOE PROCEDURES                                                             </v>
          </cell>
          <cell r="D121">
            <v>0</v>
          </cell>
          <cell r="E121" t="str">
            <v>.</v>
          </cell>
          <cell r="F121">
            <v>7</v>
          </cell>
          <cell r="G121">
            <v>15466.05</v>
          </cell>
          <cell r="H121">
            <v>46</v>
          </cell>
          <cell r="I121">
            <v>17545.08</v>
          </cell>
          <cell r="J121">
            <v>52</v>
          </cell>
          <cell r="K121">
            <v>24986.07</v>
          </cell>
          <cell r="L121">
            <v>11</v>
          </cell>
          <cell r="M121">
            <v>45688.35</v>
          </cell>
          <cell r="N121">
            <v>116</v>
          </cell>
          <cell r="O121">
            <v>21431.38</v>
          </cell>
        </row>
        <row r="122">
          <cell r="A122">
            <v>115.001</v>
          </cell>
          <cell r="C122" t="str">
            <v>SCHIZOPHRENIA                                                                     </v>
          </cell>
          <cell r="D122">
            <v>0</v>
          </cell>
          <cell r="E122" t="str">
            <v>.</v>
          </cell>
          <cell r="F122">
            <v>11</v>
          </cell>
          <cell r="G122">
            <v>10802.75</v>
          </cell>
          <cell r="H122">
            <v>91</v>
          </cell>
          <cell r="I122">
            <v>10182.1</v>
          </cell>
          <cell r="J122">
            <v>11</v>
          </cell>
          <cell r="K122">
            <v>11698.15</v>
          </cell>
          <cell r="L122">
            <v>2</v>
          </cell>
          <cell r="M122">
            <v>133863.09</v>
          </cell>
          <cell r="N122">
            <v>115</v>
          </cell>
          <cell r="O122">
            <v>10289.65</v>
          </cell>
        </row>
        <row r="123">
          <cell r="A123">
            <v>115.001</v>
          </cell>
          <cell r="C123" t="str">
            <v>INFECTIOUS &amp; PARASITIC DISEASES INCLUDING HIV W O.R. PROCEDURE                    </v>
          </cell>
          <cell r="D123">
            <v>0</v>
          </cell>
          <cell r="E123" t="str">
            <v>.</v>
          </cell>
          <cell r="F123">
            <v>2</v>
          </cell>
          <cell r="G123">
            <v>8712.15</v>
          </cell>
          <cell r="H123">
            <v>2</v>
          </cell>
          <cell r="I123">
            <v>36022.3</v>
          </cell>
          <cell r="J123">
            <v>33</v>
          </cell>
          <cell r="K123">
            <v>40209.7</v>
          </cell>
          <cell r="L123">
            <v>78</v>
          </cell>
          <cell r="M123">
            <v>92762.99</v>
          </cell>
          <cell r="N123">
            <v>115</v>
          </cell>
          <cell r="O123">
            <v>65430.76</v>
          </cell>
        </row>
        <row r="124">
          <cell r="A124">
            <v>115</v>
          </cell>
          <cell r="C124" t="str">
            <v>RESPIRATORY SYSTEM DIAGNOSIS W VENTILATOR SUPPORT 96+ HOURS                       </v>
          </cell>
          <cell r="D124">
            <v>0</v>
          </cell>
          <cell r="E124" t="str">
            <v>.</v>
          </cell>
          <cell r="F124">
            <v>1</v>
          </cell>
          <cell r="G124">
            <v>41388.45</v>
          </cell>
          <cell r="H124">
            <v>6</v>
          </cell>
          <cell r="I124">
            <v>47624.33</v>
          </cell>
          <cell r="J124">
            <v>39</v>
          </cell>
          <cell r="K124">
            <v>74998.3</v>
          </cell>
          <cell r="L124">
            <v>69</v>
          </cell>
          <cell r="M124">
            <v>84610.2</v>
          </cell>
          <cell r="N124">
            <v>115</v>
          </cell>
          <cell r="O124">
            <v>78967.1</v>
          </cell>
        </row>
        <row r="125">
          <cell r="A125">
            <v>112</v>
          </cell>
          <cell r="C125" t="str">
            <v>NEONATE BIRTHWT &gt;2499G W MAJOR ANOMALY                                            </v>
          </cell>
          <cell r="D125">
            <v>0</v>
          </cell>
          <cell r="E125" t="str">
            <v>.</v>
          </cell>
          <cell r="F125">
            <v>81</v>
          </cell>
          <cell r="G125">
            <v>3964.45</v>
          </cell>
          <cell r="H125">
            <v>16</v>
          </cell>
          <cell r="I125">
            <v>4806.15</v>
          </cell>
          <cell r="J125">
            <v>10</v>
          </cell>
          <cell r="K125">
            <v>41395.88</v>
          </cell>
          <cell r="L125">
            <v>5</v>
          </cell>
          <cell r="M125">
            <v>54287.9</v>
          </cell>
          <cell r="N125">
            <v>112</v>
          </cell>
          <cell r="O125">
            <v>4356.5</v>
          </cell>
        </row>
        <row r="126">
          <cell r="A126">
            <v>109</v>
          </cell>
          <cell r="C126" t="str">
            <v>POSTPARTUM &amp; POST ABORTION DIAGNOSES W/O PROCEDURE                                </v>
          </cell>
          <cell r="D126">
            <v>0</v>
          </cell>
          <cell r="E126" t="str">
            <v>.</v>
          </cell>
          <cell r="F126">
            <v>31</v>
          </cell>
          <cell r="G126">
            <v>3870.2</v>
          </cell>
          <cell r="H126">
            <v>54</v>
          </cell>
          <cell r="I126">
            <v>5337.33</v>
          </cell>
          <cell r="J126">
            <v>18</v>
          </cell>
          <cell r="K126">
            <v>12172.63</v>
          </cell>
          <cell r="L126">
            <v>6</v>
          </cell>
          <cell r="M126">
            <v>20362.45</v>
          </cell>
          <cell r="N126">
            <v>109</v>
          </cell>
          <cell r="O126">
            <v>5294.8</v>
          </cell>
        </row>
        <row r="127">
          <cell r="A127">
            <v>108</v>
          </cell>
          <cell r="C127" t="str">
            <v>OTHER ENDOCRINE DISORDERS                                                         </v>
          </cell>
          <cell r="D127">
            <v>0</v>
          </cell>
          <cell r="E127" t="str">
            <v>.</v>
          </cell>
          <cell r="F127">
            <v>16</v>
          </cell>
          <cell r="G127">
            <v>7971.03</v>
          </cell>
          <cell r="H127">
            <v>43</v>
          </cell>
          <cell r="I127">
            <v>12495.15</v>
          </cell>
          <cell r="J127">
            <v>42</v>
          </cell>
          <cell r="K127">
            <v>15781</v>
          </cell>
          <cell r="L127">
            <v>7</v>
          </cell>
          <cell r="M127">
            <v>33223.9</v>
          </cell>
          <cell r="N127">
            <v>108</v>
          </cell>
          <cell r="O127">
            <v>14557.2</v>
          </cell>
        </row>
        <row r="128">
          <cell r="A128">
            <v>106</v>
          </cell>
          <cell r="C128" t="str">
            <v>OTHER DISORDERS OF THE LIVER                                                      </v>
          </cell>
          <cell r="D128">
            <v>0</v>
          </cell>
          <cell r="E128" t="str">
            <v>.</v>
          </cell>
          <cell r="F128">
            <v>17</v>
          </cell>
          <cell r="G128">
            <v>5432.1</v>
          </cell>
          <cell r="H128">
            <v>40</v>
          </cell>
          <cell r="I128">
            <v>10971.28</v>
          </cell>
          <cell r="J128">
            <v>40</v>
          </cell>
          <cell r="K128">
            <v>15309.65</v>
          </cell>
          <cell r="L128">
            <v>9</v>
          </cell>
          <cell r="M128">
            <v>28610.35</v>
          </cell>
          <cell r="N128">
            <v>106</v>
          </cell>
          <cell r="O128">
            <v>12145.08</v>
          </cell>
        </row>
        <row r="129">
          <cell r="A129">
            <v>105</v>
          </cell>
          <cell r="C129" t="str">
            <v>POST-OP, POST-TRAUMA, OTHER DEVICE INFECTIONS W O.R. PROCEDURE                    </v>
          </cell>
          <cell r="D129">
            <v>0</v>
          </cell>
          <cell r="E129" t="str">
            <v>.</v>
          </cell>
          <cell r="F129">
            <v>20</v>
          </cell>
          <cell r="G129">
            <v>16386.55</v>
          </cell>
          <cell r="H129">
            <v>39</v>
          </cell>
          <cell r="I129">
            <v>19256.45</v>
          </cell>
          <cell r="J129">
            <v>32</v>
          </cell>
          <cell r="K129">
            <v>45053.36</v>
          </cell>
          <cell r="L129">
            <v>14</v>
          </cell>
          <cell r="M129">
            <v>53663.38</v>
          </cell>
          <cell r="N129">
            <v>105</v>
          </cell>
          <cell r="O129">
            <v>24383.6</v>
          </cell>
        </row>
        <row r="130">
          <cell r="A130">
            <v>104</v>
          </cell>
          <cell r="C130" t="str">
            <v>MALIGNANCY OF HEPATOBILIARY SYSTEM &amp; PANCREAS                                     </v>
          </cell>
          <cell r="D130">
            <v>0</v>
          </cell>
          <cell r="E130" t="str">
            <v>.</v>
          </cell>
          <cell r="F130">
            <v>1</v>
          </cell>
          <cell r="G130">
            <v>4386.25</v>
          </cell>
          <cell r="H130">
            <v>30</v>
          </cell>
          <cell r="I130">
            <v>13759.65</v>
          </cell>
          <cell r="J130">
            <v>57</v>
          </cell>
          <cell r="K130">
            <v>19668.6</v>
          </cell>
          <cell r="L130">
            <v>16</v>
          </cell>
          <cell r="M130">
            <v>35170.13</v>
          </cell>
          <cell r="N130">
            <v>104</v>
          </cell>
          <cell r="O130">
            <v>18920.72</v>
          </cell>
        </row>
        <row r="131">
          <cell r="A131">
            <v>103</v>
          </cell>
          <cell r="C131" t="str">
            <v>VAGINAL DELIVERY W STERILIZATION &amp;/OR D&amp;C                                         </v>
          </cell>
          <cell r="D131">
            <v>0</v>
          </cell>
          <cell r="E131" t="str">
            <v>.</v>
          </cell>
          <cell r="F131">
            <v>56</v>
          </cell>
          <cell r="G131">
            <v>7928.95</v>
          </cell>
          <cell r="H131">
            <v>37</v>
          </cell>
          <cell r="I131">
            <v>8518.1</v>
          </cell>
          <cell r="J131">
            <v>10</v>
          </cell>
          <cell r="K131">
            <v>11575.85</v>
          </cell>
          <cell r="L131">
            <v>0</v>
          </cell>
          <cell r="M131" t="str">
            <v>.</v>
          </cell>
          <cell r="N131">
            <v>103</v>
          </cell>
          <cell r="O131">
            <v>8471.7</v>
          </cell>
        </row>
        <row r="132">
          <cell r="A132">
            <v>101</v>
          </cell>
          <cell r="C132" t="str">
            <v>GASTROINTESTINAL VASCULAR INSUFFICIENCY                                           </v>
          </cell>
          <cell r="D132">
            <v>0</v>
          </cell>
          <cell r="E132" t="str">
            <v>.</v>
          </cell>
          <cell r="F132">
            <v>15</v>
          </cell>
          <cell r="G132">
            <v>10741.8</v>
          </cell>
          <cell r="H132">
            <v>54</v>
          </cell>
          <cell r="I132">
            <v>12230.03</v>
          </cell>
          <cell r="J132">
            <v>23</v>
          </cell>
          <cell r="K132">
            <v>18009</v>
          </cell>
          <cell r="L132">
            <v>9</v>
          </cell>
          <cell r="M132">
            <v>25512.85</v>
          </cell>
          <cell r="N132">
            <v>101</v>
          </cell>
          <cell r="O132">
            <v>12587.55</v>
          </cell>
        </row>
        <row r="133">
          <cell r="A133">
            <v>100</v>
          </cell>
          <cell r="C133" t="str">
            <v>O.R. PROCEDURE FOR OTHER COMPLICATIONS OF TREATMENT                               </v>
          </cell>
          <cell r="D133">
            <v>0</v>
          </cell>
          <cell r="E133" t="str">
            <v>.</v>
          </cell>
          <cell r="F133">
            <v>27</v>
          </cell>
          <cell r="G133">
            <v>11426.75</v>
          </cell>
          <cell r="H133">
            <v>45</v>
          </cell>
          <cell r="I133">
            <v>18595.5</v>
          </cell>
          <cell r="J133">
            <v>19</v>
          </cell>
          <cell r="K133">
            <v>23158.55</v>
          </cell>
          <cell r="L133">
            <v>9</v>
          </cell>
          <cell r="M133">
            <v>85219.1</v>
          </cell>
          <cell r="N133">
            <v>100</v>
          </cell>
          <cell r="O133">
            <v>19834.53</v>
          </cell>
        </row>
        <row r="134">
          <cell r="A134">
            <v>99</v>
          </cell>
          <cell r="C134" t="str">
            <v>VERTIGO &amp; OTHER LABYRINTH DISORDERS                                               </v>
          </cell>
          <cell r="D134">
            <v>0</v>
          </cell>
          <cell r="E134" t="str">
            <v>.</v>
          </cell>
          <cell r="F134">
            <v>26</v>
          </cell>
          <cell r="G134">
            <v>9536.2</v>
          </cell>
          <cell r="H134">
            <v>58</v>
          </cell>
          <cell r="I134">
            <v>9472.03</v>
          </cell>
          <cell r="J134">
            <v>15</v>
          </cell>
          <cell r="K134">
            <v>12494.45</v>
          </cell>
          <cell r="L134">
            <v>0</v>
          </cell>
          <cell r="M134" t="str">
            <v>.</v>
          </cell>
          <cell r="N134">
            <v>99</v>
          </cell>
          <cell r="O134">
            <v>9777.7</v>
          </cell>
        </row>
        <row r="135">
          <cell r="A135">
            <v>98</v>
          </cell>
          <cell r="C135" t="str">
            <v>TOXIC EFFECTS OF NON-MEDICINAL SUBSTANCES                                         </v>
          </cell>
          <cell r="D135">
            <v>0</v>
          </cell>
          <cell r="E135" t="str">
            <v>.</v>
          </cell>
          <cell r="F135">
            <v>8</v>
          </cell>
          <cell r="G135">
            <v>7129.48</v>
          </cell>
          <cell r="H135">
            <v>24</v>
          </cell>
          <cell r="I135">
            <v>8222.45</v>
          </cell>
          <cell r="J135">
            <v>34</v>
          </cell>
          <cell r="K135">
            <v>11838.5</v>
          </cell>
          <cell r="L135">
            <v>32</v>
          </cell>
          <cell r="M135">
            <v>23894.28</v>
          </cell>
          <cell r="N135">
            <v>98</v>
          </cell>
          <cell r="O135">
            <v>12446.85</v>
          </cell>
        </row>
        <row r="136">
          <cell r="A136">
            <v>97.001</v>
          </cell>
          <cell r="C136" t="str">
            <v>MAJOR HEMATOLOGIC/IMMUNOLOGIC DIAG EXC SICKLE CELL CRISIS &amp; COAGUL                </v>
          </cell>
          <cell r="D136">
            <v>0</v>
          </cell>
          <cell r="E136" t="str">
            <v>.</v>
          </cell>
          <cell r="F136">
            <v>7</v>
          </cell>
          <cell r="G136">
            <v>8060.2</v>
          </cell>
          <cell r="H136">
            <v>48</v>
          </cell>
          <cell r="I136">
            <v>12955.48</v>
          </cell>
          <cell r="J136">
            <v>36</v>
          </cell>
          <cell r="K136">
            <v>24323.13</v>
          </cell>
          <cell r="L136">
            <v>6</v>
          </cell>
          <cell r="M136">
            <v>51765.33</v>
          </cell>
          <cell r="N136">
            <v>97</v>
          </cell>
          <cell r="O136">
            <v>17118.25</v>
          </cell>
        </row>
        <row r="137">
          <cell r="A137">
            <v>97</v>
          </cell>
          <cell r="C137" t="str">
            <v>INFECTIONS OF UPPER RESPIRATORY TRACT                                             </v>
          </cell>
          <cell r="D137">
            <v>0</v>
          </cell>
          <cell r="E137" t="str">
            <v>.</v>
          </cell>
          <cell r="F137">
            <v>24</v>
          </cell>
          <cell r="G137">
            <v>5004.93</v>
          </cell>
          <cell r="H137">
            <v>55</v>
          </cell>
          <cell r="I137">
            <v>7623</v>
          </cell>
          <cell r="J137">
            <v>16</v>
          </cell>
          <cell r="K137">
            <v>15766.28</v>
          </cell>
          <cell r="L137">
            <v>2</v>
          </cell>
          <cell r="M137">
            <v>68309.19</v>
          </cell>
          <cell r="N137">
            <v>97</v>
          </cell>
          <cell r="O137">
            <v>7482.05</v>
          </cell>
        </row>
        <row r="138">
          <cell r="A138">
            <v>96</v>
          </cell>
          <cell r="C138" t="str">
            <v>KIDNEY &amp; URINARY TRACT PROCEDURES FOR NONMALIGNANCY                               </v>
          </cell>
          <cell r="D138">
            <v>0</v>
          </cell>
          <cell r="E138" t="str">
            <v>.</v>
          </cell>
          <cell r="F138">
            <v>15</v>
          </cell>
          <cell r="G138">
            <v>15054.95</v>
          </cell>
          <cell r="H138">
            <v>39</v>
          </cell>
          <cell r="I138">
            <v>20260.4</v>
          </cell>
          <cell r="J138">
            <v>35</v>
          </cell>
          <cell r="K138">
            <v>26487.85</v>
          </cell>
          <cell r="L138">
            <v>7</v>
          </cell>
          <cell r="M138">
            <v>71129.05</v>
          </cell>
          <cell r="N138">
            <v>96</v>
          </cell>
          <cell r="O138">
            <v>20669.83</v>
          </cell>
        </row>
        <row r="139">
          <cell r="A139">
            <v>94</v>
          </cell>
          <cell r="C139" t="str">
            <v>TENDON, MUSCLE &amp; OTHER SOFT TISSUE PROCEDURES                                     </v>
          </cell>
          <cell r="D139">
            <v>0</v>
          </cell>
          <cell r="E139" t="str">
            <v>.</v>
          </cell>
          <cell r="F139">
            <v>42</v>
          </cell>
          <cell r="G139">
            <v>11857.83</v>
          </cell>
          <cell r="H139">
            <v>33</v>
          </cell>
          <cell r="I139">
            <v>17185.25</v>
          </cell>
          <cell r="J139">
            <v>18</v>
          </cell>
          <cell r="K139">
            <v>23281.89</v>
          </cell>
          <cell r="L139">
            <v>1</v>
          </cell>
          <cell r="M139">
            <v>69673.6</v>
          </cell>
          <cell r="N139">
            <v>94</v>
          </cell>
          <cell r="O139">
            <v>16713.99</v>
          </cell>
        </row>
        <row r="140">
          <cell r="A140">
            <v>91.001</v>
          </cell>
          <cell r="C140" t="str">
            <v>KIDNEY &amp; URINARY TRACT PROCEDURES FOR MALIGNANCY                                  </v>
          </cell>
          <cell r="D140">
            <v>0</v>
          </cell>
          <cell r="E140" t="str">
            <v>.</v>
          </cell>
          <cell r="F140">
            <v>35</v>
          </cell>
          <cell r="G140">
            <v>16066.1</v>
          </cell>
          <cell r="H140">
            <v>39</v>
          </cell>
          <cell r="I140">
            <v>16654.15</v>
          </cell>
          <cell r="J140">
            <v>14</v>
          </cell>
          <cell r="K140">
            <v>28116.07</v>
          </cell>
          <cell r="L140">
            <v>3</v>
          </cell>
          <cell r="M140">
            <v>58678.8</v>
          </cell>
          <cell r="N140">
            <v>91</v>
          </cell>
          <cell r="O140">
            <v>17328.4</v>
          </cell>
        </row>
        <row r="141">
          <cell r="A141">
            <v>91</v>
          </cell>
          <cell r="C141" t="str">
            <v>OTHER SKIN, SUBCUTANEOUS TISSUE &amp; BREAST DISORDERS                                </v>
          </cell>
          <cell r="D141">
            <v>0</v>
          </cell>
          <cell r="E141" t="str">
            <v>.</v>
          </cell>
          <cell r="F141">
            <v>36</v>
          </cell>
          <cell r="G141">
            <v>5869.28</v>
          </cell>
          <cell r="H141">
            <v>36</v>
          </cell>
          <cell r="I141">
            <v>9533</v>
          </cell>
          <cell r="J141">
            <v>17</v>
          </cell>
          <cell r="K141">
            <v>12711.83</v>
          </cell>
          <cell r="L141">
            <v>2</v>
          </cell>
          <cell r="M141">
            <v>73510.75</v>
          </cell>
          <cell r="N141">
            <v>91</v>
          </cell>
          <cell r="O141">
            <v>8365.05</v>
          </cell>
        </row>
        <row r="142">
          <cell r="A142">
            <v>90</v>
          </cell>
          <cell r="C142" t="str">
            <v>CRANIOTOMY FOR TRAUMA                                                             </v>
          </cell>
          <cell r="D142">
            <v>0</v>
          </cell>
          <cell r="E142" t="str">
            <v>.</v>
          </cell>
          <cell r="F142">
            <v>34</v>
          </cell>
          <cell r="G142">
            <v>30713.33</v>
          </cell>
          <cell r="H142">
            <v>13</v>
          </cell>
          <cell r="I142">
            <v>31380.5</v>
          </cell>
          <cell r="J142">
            <v>26</v>
          </cell>
          <cell r="K142">
            <v>52099.56</v>
          </cell>
          <cell r="L142">
            <v>17</v>
          </cell>
          <cell r="M142">
            <v>128490.3</v>
          </cell>
          <cell r="N142">
            <v>90</v>
          </cell>
          <cell r="O142">
            <v>36630.7</v>
          </cell>
        </row>
        <row r="143">
          <cell r="A143">
            <v>88.001</v>
          </cell>
          <cell r="C143" t="str">
            <v>ALCOHOLIC LIVER DISEASE                                                           </v>
          </cell>
          <cell r="D143">
            <v>0</v>
          </cell>
          <cell r="E143" t="str">
            <v>.</v>
          </cell>
          <cell r="F143">
            <v>1</v>
          </cell>
          <cell r="G143">
            <v>3512.25</v>
          </cell>
          <cell r="H143">
            <v>12</v>
          </cell>
          <cell r="I143">
            <v>16458.27</v>
          </cell>
          <cell r="J143">
            <v>53</v>
          </cell>
          <cell r="K143">
            <v>17146.6</v>
          </cell>
          <cell r="L143">
            <v>22</v>
          </cell>
          <cell r="M143">
            <v>39129.96</v>
          </cell>
          <cell r="N143">
            <v>88</v>
          </cell>
          <cell r="O143">
            <v>21030.03</v>
          </cell>
        </row>
        <row r="144">
          <cell r="A144">
            <v>88</v>
          </cell>
          <cell r="C144" t="str">
            <v>DIGESTIVE MALIGNANCY                                                              </v>
          </cell>
          <cell r="D144">
            <v>0</v>
          </cell>
          <cell r="E144" t="str">
            <v>.</v>
          </cell>
          <cell r="F144">
            <v>2</v>
          </cell>
          <cell r="G144">
            <v>23946.32</v>
          </cell>
          <cell r="H144">
            <v>24</v>
          </cell>
          <cell r="I144">
            <v>13676.78</v>
          </cell>
          <cell r="J144">
            <v>52</v>
          </cell>
          <cell r="K144">
            <v>18354.38</v>
          </cell>
          <cell r="L144">
            <v>10</v>
          </cell>
          <cell r="M144">
            <v>44133.7</v>
          </cell>
          <cell r="N144">
            <v>88</v>
          </cell>
          <cell r="O144">
            <v>17902.83</v>
          </cell>
        </row>
        <row r="145">
          <cell r="A145">
            <v>87.001</v>
          </cell>
          <cell r="C145" t="str">
            <v>SKIN GRAFT FOR SKIN &amp; SUBCUTANEOUS TISSUE DIAGNOSES                               </v>
          </cell>
          <cell r="D145">
            <v>0</v>
          </cell>
          <cell r="E145" t="str">
            <v>.</v>
          </cell>
          <cell r="F145">
            <v>27</v>
          </cell>
          <cell r="G145">
            <v>11210.1</v>
          </cell>
          <cell r="H145">
            <v>35</v>
          </cell>
          <cell r="I145">
            <v>13364.6</v>
          </cell>
          <cell r="J145">
            <v>22</v>
          </cell>
          <cell r="K145">
            <v>25357.4</v>
          </cell>
          <cell r="L145">
            <v>3</v>
          </cell>
          <cell r="M145">
            <v>94135.5</v>
          </cell>
          <cell r="N145">
            <v>87</v>
          </cell>
          <cell r="O145">
            <v>13144.45</v>
          </cell>
        </row>
        <row r="146">
          <cell r="A146">
            <v>87.001</v>
          </cell>
          <cell r="C146" t="str">
            <v>CHOLECYSTECTOMY EXCEPT LAPAROSCOPIC                                               </v>
          </cell>
          <cell r="D146">
            <v>0</v>
          </cell>
          <cell r="E146" t="str">
            <v>.</v>
          </cell>
          <cell r="F146">
            <v>21</v>
          </cell>
          <cell r="G146">
            <v>19718.82</v>
          </cell>
          <cell r="H146">
            <v>44</v>
          </cell>
          <cell r="I146">
            <v>23937.5</v>
          </cell>
          <cell r="J146">
            <v>14</v>
          </cell>
          <cell r="K146">
            <v>30372.38</v>
          </cell>
          <cell r="L146">
            <v>8</v>
          </cell>
          <cell r="M146">
            <v>100595.84</v>
          </cell>
          <cell r="N146">
            <v>87</v>
          </cell>
          <cell r="O146">
            <v>24581.05</v>
          </cell>
        </row>
        <row r="147">
          <cell r="A147">
            <v>87</v>
          </cell>
          <cell r="C147" t="str">
            <v>MULTIPLE SCLEROSIS &amp; OTHER DEMYELINATING DISEASES                                 </v>
          </cell>
          <cell r="D147">
            <v>0</v>
          </cell>
          <cell r="E147" t="str">
            <v>.</v>
          </cell>
          <cell r="F147">
            <v>34</v>
          </cell>
          <cell r="G147">
            <v>12681.83</v>
          </cell>
          <cell r="H147">
            <v>40</v>
          </cell>
          <cell r="I147">
            <v>13516.63</v>
          </cell>
          <cell r="J147">
            <v>13</v>
          </cell>
          <cell r="K147">
            <v>22830.6</v>
          </cell>
          <cell r="L147">
            <v>0</v>
          </cell>
          <cell r="M147" t="str">
            <v>.</v>
          </cell>
          <cell r="N147">
            <v>87</v>
          </cell>
          <cell r="O147">
            <v>13315.85</v>
          </cell>
        </row>
        <row r="148">
          <cell r="A148">
            <v>86.001</v>
          </cell>
          <cell r="C148" t="str">
            <v>OTHER SMALL &amp; LARGE BOWEL PROCEDURES                                              </v>
          </cell>
          <cell r="D148">
            <v>0</v>
          </cell>
          <cell r="E148" t="str">
            <v>.</v>
          </cell>
          <cell r="F148">
            <v>38</v>
          </cell>
          <cell r="G148">
            <v>17082.35</v>
          </cell>
          <cell r="H148">
            <v>37</v>
          </cell>
          <cell r="I148">
            <v>24229.47</v>
          </cell>
          <cell r="J148">
            <v>8</v>
          </cell>
          <cell r="K148">
            <v>23930.14</v>
          </cell>
          <cell r="L148">
            <v>3</v>
          </cell>
          <cell r="M148">
            <v>136080.22</v>
          </cell>
          <cell r="N148">
            <v>86</v>
          </cell>
          <cell r="O148">
            <v>21972.25</v>
          </cell>
        </row>
        <row r="149">
          <cell r="A149">
            <v>86</v>
          </cell>
          <cell r="C149" t="str">
            <v>SPINAL PROCEDURES                                                                 </v>
          </cell>
          <cell r="D149">
            <v>0</v>
          </cell>
          <cell r="E149" t="str">
            <v>.</v>
          </cell>
          <cell r="F149">
            <v>21</v>
          </cell>
          <cell r="G149">
            <v>18929.35</v>
          </cell>
          <cell r="H149">
            <v>32</v>
          </cell>
          <cell r="I149">
            <v>25643.75</v>
          </cell>
          <cell r="J149">
            <v>28</v>
          </cell>
          <cell r="K149">
            <v>60169.66</v>
          </cell>
          <cell r="L149">
            <v>5</v>
          </cell>
          <cell r="M149">
            <v>107259.53</v>
          </cell>
          <cell r="N149">
            <v>86</v>
          </cell>
          <cell r="O149">
            <v>32699.88</v>
          </cell>
        </row>
        <row r="150">
          <cell r="A150">
            <v>85.001</v>
          </cell>
          <cell r="C150" t="str">
            <v>FEVER                                                                             </v>
          </cell>
          <cell r="D150">
            <v>0</v>
          </cell>
          <cell r="E150" t="str">
            <v>.</v>
          </cell>
          <cell r="F150">
            <v>17</v>
          </cell>
          <cell r="G150">
            <v>5848.3</v>
          </cell>
          <cell r="H150">
            <v>39</v>
          </cell>
          <cell r="I150">
            <v>8432.8</v>
          </cell>
          <cell r="J150">
            <v>26</v>
          </cell>
          <cell r="K150">
            <v>9937.7</v>
          </cell>
          <cell r="L150">
            <v>3</v>
          </cell>
          <cell r="M150">
            <v>14362.8</v>
          </cell>
          <cell r="N150">
            <v>85</v>
          </cell>
          <cell r="O150">
            <v>8319.4</v>
          </cell>
        </row>
        <row r="151">
          <cell r="A151">
            <v>85</v>
          </cell>
          <cell r="C151" t="str">
            <v>FRACTURE OF PELVIS OR DISLOCATION OF HIP                                          </v>
          </cell>
          <cell r="D151">
            <v>0</v>
          </cell>
          <cell r="E151" t="str">
            <v>.</v>
          </cell>
          <cell r="F151">
            <v>12</v>
          </cell>
          <cell r="G151">
            <v>6769.78</v>
          </cell>
          <cell r="H151">
            <v>43</v>
          </cell>
          <cell r="I151">
            <v>8397.6</v>
          </cell>
          <cell r="J151">
            <v>25</v>
          </cell>
          <cell r="K151">
            <v>10093.65</v>
          </cell>
          <cell r="L151">
            <v>5</v>
          </cell>
          <cell r="M151">
            <v>37058.25</v>
          </cell>
          <cell r="N151">
            <v>85</v>
          </cell>
          <cell r="O151">
            <v>9246.9</v>
          </cell>
        </row>
        <row r="152">
          <cell r="A152">
            <v>84</v>
          </cell>
          <cell r="C152" t="str">
            <v>NERVOUS SYSTEM MALIGNANCY                                                         </v>
          </cell>
          <cell r="D152">
            <v>0</v>
          </cell>
          <cell r="E152" t="str">
            <v>.</v>
          </cell>
          <cell r="F152">
            <v>9</v>
          </cell>
          <cell r="G152">
            <v>11789.6</v>
          </cell>
          <cell r="H152">
            <v>25</v>
          </cell>
          <cell r="I152">
            <v>12812.6</v>
          </cell>
          <cell r="J152">
            <v>43</v>
          </cell>
          <cell r="K152">
            <v>19380.9</v>
          </cell>
          <cell r="L152">
            <v>7</v>
          </cell>
          <cell r="M152">
            <v>23091.3</v>
          </cell>
          <cell r="N152">
            <v>84</v>
          </cell>
          <cell r="O152">
            <v>15741.15</v>
          </cell>
        </row>
        <row r="153">
          <cell r="A153">
            <v>83.001</v>
          </cell>
          <cell r="C153" t="str">
            <v>HYPERTENSION                                                                      </v>
          </cell>
          <cell r="D153">
            <v>0</v>
          </cell>
          <cell r="E153" t="str">
            <v>.</v>
          </cell>
          <cell r="F153">
            <v>16</v>
          </cell>
          <cell r="G153">
            <v>9076.88</v>
          </cell>
          <cell r="H153">
            <v>44</v>
          </cell>
          <cell r="I153">
            <v>10461.46</v>
          </cell>
          <cell r="J153">
            <v>21</v>
          </cell>
          <cell r="K153">
            <v>16103.65</v>
          </cell>
          <cell r="L153">
            <v>2</v>
          </cell>
          <cell r="M153">
            <v>19404.53</v>
          </cell>
          <cell r="N153">
            <v>83</v>
          </cell>
          <cell r="O153">
            <v>11193.4</v>
          </cell>
        </row>
        <row r="154">
          <cell r="A154">
            <v>83</v>
          </cell>
          <cell r="C154" t="str">
            <v>MAJOR RESPIRATORY &amp; CHEST PROCEDURES                                              </v>
          </cell>
          <cell r="D154">
            <v>0</v>
          </cell>
          <cell r="E154" t="str">
            <v>.</v>
          </cell>
          <cell r="F154">
            <v>34</v>
          </cell>
          <cell r="G154">
            <v>24515.31</v>
          </cell>
          <cell r="H154">
            <v>29</v>
          </cell>
          <cell r="I154">
            <v>29366.5</v>
          </cell>
          <cell r="J154">
            <v>12</v>
          </cell>
          <cell r="K154">
            <v>42445.48</v>
          </cell>
          <cell r="L154">
            <v>8</v>
          </cell>
          <cell r="M154">
            <v>116652.35</v>
          </cell>
          <cell r="N154">
            <v>83</v>
          </cell>
          <cell r="O154">
            <v>29519.81</v>
          </cell>
        </row>
        <row r="155">
          <cell r="A155">
            <v>78</v>
          </cell>
          <cell r="C155" t="str">
            <v>MAJOR PANCREAS, LIVER &amp; SHUNT PROCEDURES                                          </v>
          </cell>
          <cell r="D155">
            <v>0</v>
          </cell>
          <cell r="E155" t="str">
            <v>.</v>
          </cell>
          <cell r="F155">
            <v>8</v>
          </cell>
          <cell r="G155">
            <v>21713.49</v>
          </cell>
          <cell r="H155">
            <v>27</v>
          </cell>
          <cell r="I155">
            <v>36215.75</v>
          </cell>
          <cell r="J155">
            <v>32</v>
          </cell>
          <cell r="K155">
            <v>41152.49</v>
          </cell>
          <cell r="L155">
            <v>11</v>
          </cell>
          <cell r="M155">
            <v>80195.85</v>
          </cell>
          <cell r="N155">
            <v>78</v>
          </cell>
          <cell r="O155">
            <v>40324.45</v>
          </cell>
        </row>
        <row r="156">
          <cell r="A156">
            <v>77</v>
          </cell>
          <cell r="C156" t="str">
            <v>NONEXTENSIVE PROCEDURE UNRELATED TO PRINCIPAL DIAGNOSIS                           </v>
          </cell>
          <cell r="D156">
            <v>0</v>
          </cell>
          <cell r="E156" t="str">
            <v>.</v>
          </cell>
          <cell r="F156">
            <v>7</v>
          </cell>
          <cell r="G156">
            <v>15365.5</v>
          </cell>
          <cell r="H156">
            <v>30</v>
          </cell>
          <cell r="I156">
            <v>17374.18</v>
          </cell>
          <cell r="J156">
            <v>32</v>
          </cell>
          <cell r="K156">
            <v>34301.43</v>
          </cell>
          <cell r="L156">
            <v>8</v>
          </cell>
          <cell r="M156">
            <v>75020.38</v>
          </cell>
          <cell r="N156">
            <v>77</v>
          </cell>
          <cell r="O156">
            <v>27587.4</v>
          </cell>
        </row>
        <row r="157">
          <cell r="A157">
            <v>76</v>
          </cell>
          <cell r="C157" t="str">
            <v>OTHER MUSCULOSKELETAL SYSTEM &amp; CONNECTIVE TISSUE PROCEDURES                       </v>
          </cell>
          <cell r="D157">
            <v>0</v>
          </cell>
          <cell r="E157" t="str">
            <v>.</v>
          </cell>
          <cell r="F157">
            <v>24</v>
          </cell>
          <cell r="G157">
            <v>12025.24</v>
          </cell>
          <cell r="H157">
            <v>31</v>
          </cell>
          <cell r="I157">
            <v>20429.05</v>
          </cell>
          <cell r="J157">
            <v>19</v>
          </cell>
          <cell r="K157">
            <v>34642.05</v>
          </cell>
          <cell r="L157">
            <v>2</v>
          </cell>
          <cell r="M157">
            <v>124722.64</v>
          </cell>
          <cell r="N157">
            <v>76</v>
          </cell>
          <cell r="O157">
            <v>20185.4</v>
          </cell>
        </row>
        <row r="158">
          <cell r="A158">
            <v>74</v>
          </cell>
          <cell r="C158" t="str">
            <v>OSTEOMYELITIS, SEPTIC ARTHRITIS &amp; OTHER MUSCULOSKELETAL INFECTIONS                </v>
          </cell>
          <cell r="D158">
            <v>0</v>
          </cell>
          <cell r="E158" t="str">
            <v>.</v>
          </cell>
          <cell r="F158">
            <v>7</v>
          </cell>
          <cell r="G158">
            <v>10936</v>
          </cell>
          <cell r="H158">
            <v>33</v>
          </cell>
          <cell r="I158">
            <v>12974.5</v>
          </cell>
          <cell r="J158">
            <v>27</v>
          </cell>
          <cell r="K158">
            <v>17490.4</v>
          </cell>
          <cell r="L158">
            <v>7</v>
          </cell>
          <cell r="M158">
            <v>46877.8</v>
          </cell>
          <cell r="N158">
            <v>74</v>
          </cell>
          <cell r="O158">
            <v>15842.05</v>
          </cell>
        </row>
        <row r="159">
          <cell r="A159">
            <v>73</v>
          </cell>
          <cell r="C159" t="str">
            <v>CARDIAC VALVE PROCEDURES W CARDIAC CATHETERIZATION                                </v>
          </cell>
          <cell r="D159">
            <v>0</v>
          </cell>
          <cell r="E159" t="str">
            <v>.</v>
          </cell>
          <cell r="F159">
            <v>6</v>
          </cell>
          <cell r="G159">
            <v>49869.18</v>
          </cell>
          <cell r="H159">
            <v>12</v>
          </cell>
          <cell r="I159">
            <v>77037.1</v>
          </cell>
          <cell r="J159">
            <v>39</v>
          </cell>
          <cell r="K159">
            <v>90848.3</v>
          </cell>
          <cell r="L159">
            <v>16</v>
          </cell>
          <cell r="M159">
            <v>139292.72</v>
          </cell>
          <cell r="N159">
            <v>73</v>
          </cell>
          <cell r="O159">
            <v>92727.04</v>
          </cell>
        </row>
        <row r="160">
          <cell r="A160">
            <v>72</v>
          </cell>
          <cell r="C160" t="str">
            <v>MENSTRUAL &amp; OTHER FEMALE REPRODUCTIVE SYSTEM DISORDERS                            </v>
          </cell>
          <cell r="D160">
            <v>0</v>
          </cell>
          <cell r="E160" t="str">
            <v>.</v>
          </cell>
          <cell r="F160">
            <v>41</v>
          </cell>
          <cell r="G160">
            <v>5190.55</v>
          </cell>
          <cell r="H160">
            <v>22</v>
          </cell>
          <cell r="I160">
            <v>9801.79</v>
          </cell>
          <cell r="J160">
            <v>8</v>
          </cell>
          <cell r="K160">
            <v>17136.18</v>
          </cell>
          <cell r="L160">
            <v>1</v>
          </cell>
          <cell r="M160">
            <v>13605.25</v>
          </cell>
          <cell r="N160">
            <v>72</v>
          </cell>
          <cell r="O160">
            <v>7582.6</v>
          </cell>
        </row>
        <row r="161">
          <cell r="A161">
            <v>71</v>
          </cell>
          <cell r="C161" t="str">
            <v>ORGANIC MENTAL HEALTH DISTURBANCES                                                </v>
          </cell>
          <cell r="D161">
            <v>0</v>
          </cell>
          <cell r="E161" t="str">
            <v>.</v>
          </cell>
          <cell r="F161">
            <v>7</v>
          </cell>
          <cell r="G161">
            <v>6746.4</v>
          </cell>
          <cell r="H161">
            <v>28</v>
          </cell>
          <cell r="I161">
            <v>11142.85</v>
          </cell>
          <cell r="J161">
            <v>34</v>
          </cell>
          <cell r="K161">
            <v>16417.22</v>
          </cell>
          <cell r="L161">
            <v>2</v>
          </cell>
          <cell r="M161">
            <v>50598.3</v>
          </cell>
          <cell r="N161">
            <v>71</v>
          </cell>
          <cell r="O161">
            <v>13711.3</v>
          </cell>
        </row>
        <row r="162">
          <cell r="A162">
            <v>69</v>
          </cell>
          <cell r="C162" t="str">
            <v>NEONATE BWT 1500-1999G W OR W/O OTHER SIGNIFICANT CONDITION                       </v>
          </cell>
          <cell r="D162">
            <v>0</v>
          </cell>
          <cell r="E162" t="str">
            <v>.</v>
          </cell>
          <cell r="F162">
            <v>50</v>
          </cell>
          <cell r="G162">
            <v>23247.45</v>
          </cell>
          <cell r="H162">
            <v>16</v>
          </cell>
          <cell r="I162">
            <v>35172.25</v>
          </cell>
          <cell r="J162">
            <v>3</v>
          </cell>
          <cell r="K162">
            <v>72642.4</v>
          </cell>
          <cell r="L162">
            <v>0</v>
          </cell>
          <cell r="M162" t="str">
            <v>.</v>
          </cell>
          <cell r="N162">
            <v>69</v>
          </cell>
          <cell r="O162">
            <v>28389.15</v>
          </cell>
        </row>
        <row r="163">
          <cell r="A163">
            <v>68.001</v>
          </cell>
          <cell r="C163" t="str">
            <v>SKIN ULCERS                                                                       </v>
          </cell>
          <cell r="D163">
            <v>0</v>
          </cell>
          <cell r="E163" t="str">
            <v>.</v>
          </cell>
          <cell r="F163">
            <v>2</v>
          </cell>
          <cell r="G163">
            <v>6761.1</v>
          </cell>
          <cell r="H163">
            <v>20</v>
          </cell>
          <cell r="I163">
            <v>10194.28</v>
          </cell>
          <cell r="J163">
            <v>39</v>
          </cell>
          <cell r="K163">
            <v>14905.7</v>
          </cell>
          <cell r="L163">
            <v>7</v>
          </cell>
          <cell r="M163">
            <v>54061.3</v>
          </cell>
          <cell r="N163">
            <v>68</v>
          </cell>
          <cell r="O163">
            <v>14348.58</v>
          </cell>
        </row>
        <row r="164">
          <cell r="A164">
            <v>68.001</v>
          </cell>
          <cell r="C164" t="str">
            <v>CONNECTIVE TISSUE DISORDERS                                                       </v>
          </cell>
          <cell r="D164">
            <v>0</v>
          </cell>
          <cell r="E164" t="str">
            <v>.</v>
          </cell>
          <cell r="F164">
            <v>13</v>
          </cell>
          <cell r="G164">
            <v>6080.45</v>
          </cell>
          <cell r="H164">
            <v>27</v>
          </cell>
          <cell r="I164">
            <v>9296.8</v>
          </cell>
          <cell r="J164">
            <v>15</v>
          </cell>
          <cell r="K164">
            <v>18393.2</v>
          </cell>
          <cell r="L164">
            <v>13</v>
          </cell>
          <cell r="M164">
            <v>71237.2</v>
          </cell>
          <cell r="N164">
            <v>68</v>
          </cell>
          <cell r="O164">
            <v>14495.1</v>
          </cell>
        </row>
        <row r="165">
          <cell r="A165">
            <v>68</v>
          </cell>
          <cell r="C165" t="str">
            <v>MUSCULOSKELETAL MALIGNANCY &amp; PATHOL FRACTURE D/T MUSCSKEL MALIG                   </v>
          </cell>
          <cell r="D165">
            <v>0</v>
          </cell>
          <cell r="E165" t="str">
            <v>.</v>
          </cell>
          <cell r="F165">
            <v>2</v>
          </cell>
          <cell r="G165">
            <v>12528.5</v>
          </cell>
          <cell r="H165">
            <v>16</v>
          </cell>
          <cell r="I165">
            <v>10382.98</v>
          </cell>
          <cell r="J165">
            <v>45</v>
          </cell>
          <cell r="K165">
            <v>24868.12</v>
          </cell>
          <cell r="L165">
            <v>5</v>
          </cell>
          <cell r="M165">
            <v>57379.85</v>
          </cell>
          <cell r="N165">
            <v>68</v>
          </cell>
          <cell r="O165">
            <v>17730.48</v>
          </cell>
        </row>
        <row r="166">
          <cell r="A166">
            <v>67</v>
          </cell>
          <cell r="C166" t="str">
            <v>PERITONEAL ADHESIOLYSIS                                                           </v>
          </cell>
          <cell r="D166">
            <v>0</v>
          </cell>
          <cell r="E166" t="str">
            <v>.</v>
          </cell>
          <cell r="F166">
            <v>27</v>
          </cell>
          <cell r="G166">
            <v>19790.9</v>
          </cell>
          <cell r="H166">
            <v>23</v>
          </cell>
          <cell r="I166">
            <v>33619.9</v>
          </cell>
          <cell r="J166">
            <v>12</v>
          </cell>
          <cell r="K166">
            <v>38561.82</v>
          </cell>
          <cell r="L166">
            <v>5</v>
          </cell>
          <cell r="M166">
            <v>134833.4</v>
          </cell>
          <cell r="N166">
            <v>67</v>
          </cell>
          <cell r="O166">
            <v>29501.75</v>
          </cell>
        </row>
        <row r="167">
          <cell r="A167">
            <v>66</v>
          </cell>
          <cell r="C167" t="str">
            <v>AMPUTATION OF LOWER LIMB EXCEPT TOES                                              </v>
          </cell>
          <cell r="D167">
            <v>0</v>
          </cell>
          <cell r="E167" t="str">
            <v>.</v>
          </cell>
          <cell r="F167">
            <v>4</v>
          </cell>
          <cell r="G167">
            <v>16357.96</v>
          </cell>
          <cell r="H167">
            <v>15</v>
          </cell>
          <cell r="I167">
            <v>23951.2</v>
          </cell>
          <cell r="J167">
            <v>27</v>
          </cell>
          <cell r="K167">
            <v>40453.77</v>
          </cell>
          <cell r="L167">
            <v>20</v>
          </cell>
          <cell r="M167">
            <v>65669.9</v>
          </cell>
          <cell r="N167">
            <v>66</v>
          </cell>
          <cell r="O167">
            <v>44508.25</v>
          </cell>
        </row>
        <row r="168">
          <cell r="A168">
            <v>65</v>
          </cell>
          <cell r="C168" t="str">
            <v>OTHER DIGESTIVE SYSTEM &amp; ABDOMINAL PROCEDURES                                     </v>
          </cell>
          <cell r="D168">
            <v>0</v>
          </cell>
          <cell r="E168" t="str">
            <v>.</v>
          </cell>
          <cell r="F168">
            <v>17</v>
          </cell>
          <cell r="G168">
            <v>17846.25</v>
          </cell>
          <cell r="H168">
            <v>23</v>
          </cell>
          <cell r="I168">
            <v>22353.5</v>
          </cell>
          <cell r="J168">
            <v>17</v>
          </cell>
          <cell r="K168">
            <v>47358.2</v>
          </cell>
          <cell r="L168">
            <v>8</v>
          </cell>
          <cell r="M168">
            <v>88711.99</v>
          </cell>
          <cell r="N168">
            <v>65</v>
          </cell>
          <cell r="O168">
            <v>27743.1</v>
          </cell>
        </row>
        <row r="169">
          <cell r="A169">
            <v>64</v>
          </cell>
          <cell r="C169" t="str">
            <v>NEONATE, TRANSFERRED &lt; 5 DAYS OLD, BORN HERE                                      </v>
          </cell>
          <cell r="D169">
            <v>0</v>
          </cell>
          <cell r="E169" t="str">
            <v>.</v>
          </cell>
          <cell r="F169">
            <v>4</v>
          </cell>
          <cell r="G169">
            <v>1920.13</v>
          </cell>
          <cell r="H169">
            <v>26</v>
          </cell>
          <cell r="I169">
            <v>3560.48</v>
          </cell>
          <cell r="J169">
            <v>18</v>
          </cell>
          <cell r="K169">
            <v>2573.74</v>
          </cell>
          <cell r="L169">
            <v>16</v>
          </cell>
          <cell r="M169">
            <v>5312.03</v>
          </cell>
          <cell r="N169">
            <v>64</v>
          </cell>
          <cell r="O169">
            <v>3312.48</v>
          </cell>
        </row>
        <row r="170">
          <cell r="A170">
            <v>63</v>
          </cell>
          <cell r="C170" t="str">
            <v>DENTAL &amp; ORAL DISEASES &amp; INJURIES                                                 </v>
          </cell>
          <cell r="D170">
            <v>0</v>
          </cell>
          <cell r="E170" t="str">
            <v>.</v>
          </cell>
          <cell r="F170">
            <v>12</v>
          </cell>
          <cell r="G170">
            <v>4742.4</v>
          </cell>
          <cell r="H170">
            <v>34</v>
          </cell>
          <cell r="I170">
            <v>9877.47</v>
          </cell>
          <cell r="J170">
            <v>15</v>
          </cell>
          <cell r="K170">
            <v>12986.2</v>
          </cell>
          <cell r="L170">
            <v>2</v>
          </cell>
          <cell r="M170">
            <v>28010.23</v>
          </cell>
          <cell r="N170">
            <v>63</v>
          </cell>
          <cell r="O170">
            <v>10459.4</v>
          </cell>
        </row>
        <row r="171">
          <cell r="A171">
            <v>62.001</v>
          </cell>
          <cell r="C171" t="str">
            <v>HIV W MAJOR HIV RELATED CONDITION                                                 </v>
          </cell>
          <cell r="D171">
            <v>0</v>
          </cell>
          <cell r="E171" t="str">
            <v>.</v>
          </cell>
          <cell r="F171">
            <v>1</v>
          </cell>
          <cell r="G171">
            <v>9964.9</v>
          </cell>
          <cell r="H171">
            <v>13</v>
          </cell>
          <cell r="I171">
            <v>12010.85</v>
          </cell>
          <cell r="J171">
            <v>40</v>
          </cell>
          <cell r="K171">
            <v>16966.58</v>
          </cell>
          <cell r="L171">
            <v>8</v>
          </cell>
          <cell r="M171">
            <v>26969.93</v>
          </cell>
          <cell r="N171">
            <v>62</v>
          </cell>
          <cell r="O171">
            <v>16780.9</v>
          </cell>
        </row>
        <row r="172">
          <cell r="A172">
            <v>62.001</v>
          </cell>
          <cell r="C172" t="str">
            <v>INTERSTITIAL LUNG DISEASE                                                         </v>
          </cell>
          <cell r="D172">
            <v>0</v>
          </cell>
          <cell r="E172" t="str">
            <v>.</v>
          </cell>
          <cell r="F172">
            <v>4</v>
          </cell>
          <cell r="G172">
            <v>9117.7</v>
          </cell>
          <cell r="H172">
            <v>22</v>
          </cell>
          <cell r="I172">
            <v>15428.8</v>
          </cell>
          <cell r="J172">
            <v>29</v>
          </cell>
          <cell r="K172">
            <v>22537.8</v>
          </cell>
          <cell r="L172">
            <v>7</v>
          </cell>
          <cell r="M172">
            <v>35137.2</v>
          </cell>
          <cell r="N172">
            <v>62</v>
          </cell>
          <cell r="O172">
            <v>18275.11</v>
          </cell>
        </row>
        <row r="173">
          <cell r="A173">
            <v>62</v>
          </cell>
          <cell r="C173" t="str">
            <v>OTHER EAR, NOSE, MOUTH &amp; THROAT PROCEDURES                                        </v>
          </cell>
          <cell r="D173">
            <v>0</v>
          </cell>
          <cell r="E173" t="str">
            <v>.</v>
          </cell>
          <cell r="F173">
            <v>18</v>
          </cell>
          <cell r="G173">
            <v>10214.03</v>
          </cell>
          <cell r="H173">
            <v>29</v>
          </cell>
          <cell r="I173">
            <v>16232.8</v>
          </cell>
          <cell r="J173">
            <v>10</v>
          </cell>
          <cell r="K173">
            <v>18553.93</v>
          </cell>
          <cell r="L173">
            <v>5</v>
          </cell>
          <cell r="M173">
            <v>69514.8</v>
          </cell>
          <cell r="N173">
            <v>62</v>
          </cell>
          <cell r="O173">
            <v>14396.55</v>
          </cell>
        </row>
        <row r="174">
          <cell r="A174">
            <v>61</v>
          </cell>
          <cell r="C174" t="str">
            <v>LYMPHOMA, MYELOMA &amp; NON-ACUTE LEUKEMIA                                            </v>
          </cell>
          <cell r="D174">
            <v>0</v>
          </cell>
          <cell r="E174" t="str">
            <v>.</v>
          </cell>
          <cell r="F174">
            <v>5</v>
          </cell>
          <cell r="G174">
            <v>14286.25</v>
          </cell>
          <cell r="H174">
            <v>20</v>
          </cell>
          <cell r="I174">
            <v>30491.2</v>
          </cell>
          <cell r="J174">
            <v>29</v>
          </cell>
          <cell r="K174">
            <v>34851.05</v>
          </cell>
          <cell r="L174">
            <v>7</v>
          </cell>
          <cell r="M174">
            <v>43509.6</v>
          </cell>
          <cell r="N174">
            <v>61</v>
          </cell>
          <cell r="O174">
            <v>32916.8</v>
          </cell>
        </row>
        <row r="175">
          <cell r="A175">
            <v>60.001</v>
          </cell>
          <cell r="C175" t="str">
            <v>MALFUNCTION, REACTION, COMPLIC OF ORTHOPEDIC DEVICE OR PROCEDURE                  </v>
          </cell>
          <cell r="D175">
            <v>0</v>
          </cell>
          <cell r="E175" t="str">
            <v>.</v>
          </cell>
          <cell r="F175">
            <v>8</v>
          </cell>
          <cell r="G175">
            <v>4904.1</v>
          </cell>
          <cell r="H175">
            <v>27</v>
          </cell>
          <cell r="I175">
            <v>8588.75</v>
          </cell>
          <cell r="J175">
            <v>23</v>
          </cell>
          <cell r="K175">
            <v>13097.2</v>
          </cell>
          <cell r="L175">
            <v>2</v>
          </cell>
          <cell r="M175">
            <v>20992.03</v>
          </cell>
          <cell r="N175">
            <v>60</v>
          </cell>
          <cell r="O175">
            <v>9938.58</v>
          </cell>
        </row>
        <row r="176">
          <cell r="A176">
            <v>60</v>
          </cell>
          <cell r="C176" t="str">
            <v>MALFUNCTION,REACTION,COMPLICATION OF CARDIAC/VASC DEVICE OR PROCEDURE             </v>
          </cell>
          <cell r="D176">
            <v>0</v>
          </cell>
          <cell r="E176" t="str">
            <v>.</v>
          </cell>
          <cell r="F176">
            <v>3</v>
          </cell>
          <cell r="G176">
            <v>7654.65</v>
          </cell>
          <cell r="H176">
            <v>26</v>
          </cell>
          <cell r="I176">
            <v>9935.48</v>
          </cell>
          <cell r="J176">
            <v>20</v>
          </cell>
          <cell r="K176">
            <v>12272.93</v>
          </cell>
          <cell r="L176">
            <v>11</v>
          </cell>
          <cell r="M176">
            <v>23486.4</v>
          </cell>
          <cell r="N176">
            <v>60</v>
          </cell>
          <cell r="O176">
            <v>11485.08</v>
          </cell>
        </row>
        <row r="177">
          <cell r="A177">
            <v>59.001</v>
          </cell>
          <cell r="C177" t="str">
            <v>EXTENSIVE ABDOMINAL/THORACIC PROCEDURES FOR MULT SIGNIFICANT TRAUMA               </v>
          </cell>
          <cell r="D177">
            <v>0</v>
          </cell>
          <cell r="E177" t="str">
            <v>.</v>
          </cell>
          <cell r="F177">
            <v>0</v>
          </cell>
          <cell r="G177" t="str">
            <v>.</v>
          </cell>
          <cell r="H177">
            <v>3</v>
          </cell>
          <cell r="I177">
            <v>46830.95</v>
          </cell>
          <cell r="J177">
            <v>11</v>
          </cell>
          <cell r="K177">
            <v>43091.4</v>
          </cell>
          <cell r="L177">
            <v>45</v>
          </cell>
          <cell r="M177">
            <v>100304.45</v>
          </cell>
          <cell r="N177">
            <v>59</v>
          </cell>
          <cell r="O177">
            <v>80257.95</v>
          </cell>
        </row>
        <row r="178">
          <cell r="A178">
            <v>59.001</v>
          </cell>
          <cell r="C178" t="str">
            <v>NEONATE BWT 1500-1999G W RESP DIST SYND/OTH MAJ RESP COND                         </v>
          </cell>
          <cell r="D178">
            <v>0</v>
          </cell>
          <cell r="E178" t="str">
            <v>.</v>
          </cell>
          <cell r="F178">
            <v>17</v>
          </cell>
          <cell r="G178">
            <v>53572.6</v>
          </cell>
          <cell r="H178">
            <v>18</v>
          </cell>
          <cell r="I178">
            <v>72634</v>
          </cell>
          <cell r="J178">
            <v>23</v>
          </cell>
          <cell r="K178">
            <v>66007.04</v>
          </cell>
          <cell r="L178">
            <v>1</v>
          </cell>
          <cell r="M178">
            <v>77129.75</v>
          </cell>
          <cell r="N178">
            <v>59</v>
          </cell>
          <cell r="O178">
            <v>61016.95</v>
          </cell>
        </row>
        <row r="179">
          <cell r="A179">
            <v>59.001</v>
          </cell>
          <cell r="C179" t="str">
            <v>BREAST PROCEDURES EXCEPT MASTECTOMY                                               </v>
          </cell>
          <cell r="D179">
            <v>0</v>
          </cell>
          <cell r="E179" t="str">
            <v>.</v>
          </cell>
          <cell r="F179">
            <v>50</v>
          </cell>
          <cell r="G179">
            <v>12344.94</v>
          </cell>
          <cell r="H179">
            <v>7</v>
          </cell>
          <cell r="I179">
            <v>12295.4</v>
          </cell>
          <cell r="J179">
            <v>2</v>
          </cell>
          <cell r="K179">
            <v>19193.85</v>
          </cell>
          <cell r="L179">
            <v>0</v>
          </cell>
          <cell r="M179" t="str">
            <v>.</v>
          </cell>
          <cell r="N179">
            <v>59</v>
          </cell>
          <cell r="O179">
            <v>12399.12</v>
          </cell>
        </row>
        <row r="180">
          <cell r="A180">
            <v>59.001</v>
          </cell>
          <cell r="C180" t="str">
            <v>MASTECTOMY PROCEDURES                                                             </v>
          </cell>
          <cell r="D180">
            <v>0</v>
          </cell>
          <cell r="E180" t="str">
            <v>.</v>
          </cell>
          <cell r="F180">
            <v>30</v>
          </cell>
          <cell r="G180">
            <v>15925.13</v>
          </cell>
          <cell r="H180">
            <v>26</v>
          </cell>
          <cell r="I180">
            <v>17460.05</v>
          </cell>
          <cell r="J180">
            <v>2</v>
          </cell>
          <cell r="K180">
            <v>17176.86</v>
          </cell>
          <cell r="L180">
            <v>1</v>
          </cell>
          <cell r="M180">
            <v>81066.49</v>
          </cell>
          <cell r="N180">
            <v>59</v>
          </cell>
          <cell r="O180">
            <v>16605.45</v>
          </cell>
        </row>
        <row r="181">
          <cell r="A181">
            <v>59.001</v>
          </cell>
          <cell r="C181" t="str">
            <v>EYE DISORDERS EXCEPT MAJOR INFECTIONS                                             </v>
          </cell>
          <cell r="D181">
            <v>0</v>
          </cell>
          <cell r="E181" t="str">
            <v>.</v>
          </cell>
          <cell r="F181">
            <v>18</v>
          </cell>
          <cell r="G181">
            <v>9408.9</v>
          </cell>
          <cell r="H181">
            <v>28</v>
          </cell>
          <cell r="I181">
            <v>8296.5</v>
          </cell>
          <cell r="J181">
            <v>11</v>
          </cell>
          <cell r="K181">
            <v>15206.75</v>
          </cell>
          <cell r="L181">
            <v>2</v>
          </cell>
          <cell r="M181">
            <v>17086.5</v>
          </cell>
          <cell r="N181">
            <v>59</v>
          </cell>
          <cell r="O181">
            <v>9824.65</v>
          </cell>
        </row>
        <row r="182">
          <cell r="A182">
            <v>59</v>
          </cell>
          <cell r="C182" t="str">
            <v>VENTRICULAR SHUNT PROCEDURES                                                      </v>
          </cell>
          <cell r="D182">
            <v>0</v>
          </cell>
          <cell r="E182" t="str">
            <v>.</v>
          </cell>
          <cell r="F182">
            <v>28</v>
          </cell>
          <cell r="G182">
            <v>18922.4</v>
          </cell>
          <cell r="H182">
            <v>19</v>
          </cell>
          <cell r="I182">
            <v>26031.4</v>
          </cell>
          <cell r="J182">
            <v>10</v>
          </cell>
          <cell r="K182">
            <v>36693.32</v>
          </cell>
          <cell r="L182">
            <v>2</v>
          </cell>
          <cell r="M182">
            <v>123638.65</v>
          </cell>
          <cell r="N182">
            <v>59</v>
          </cell>
          <cell r="O182">
            <v>22173.8</v>
          </cell>
        </row>
        <row r="183">
          <cell r="A183">
            <v>58</v>
          </cell>
          <cell r="C183" t="str">
            <v>UTERINE &amp; ADNEXA PROCEDURES FOR NON-OVARIAN &amp; NON-ADNEXAL MALIG                   </v>
          </cell>
          <cell r="D183">
            <v>0</v>
          </cell>
          <cell r="E183" t="str">
            <v>.</v>
          </cell>
          <cell r="F183">
            <v>16</v>
          </cell>
          <cell r="G183">
            <v>17430.03</v>
          </cell>
          <cell r="H183">
            <v>38</v>
          </cell>
          <cell r="I183">
            <v>17140.74</v>
          </cell>
          <cell r="J183">
            <v>2</v>
          </cell>
          <cell r="K183">
            <v>20746.65</v>
          </cell>
          <cell r="L183">
            <v>2</v>
          </cell>
          <cell r="M183">
            <v>109080.88</v>
          </cell>
          <cell r="N183">
            <v>58</v>
          </cell>
          <cell r="O183">
            <v>17627.4</v>
          </cell>
        </row>
        <row r="184">
          <cell r="A184">
            <v>57.001</v>
          </cell>
          <cell r="C184" t="str">
            <v>MALE REPRODUCTIVE SYSTEM DIAGNOSES EXCEPT MALIGNANCY                              </v>
          </cell>
          <cell r="D184">
            <v>0</v>
          </cell>
          <cell r="E184" t="str">
            <v>.</v>
          </cell>
          <cell r="F184">
            <v>12</v>
          </cell>
          <cell r="G184">
            <v>8353.15</v>
          </cell>
          <cell r="H184">
            <v>24</v>
          </cell>
          <cell r="I184">
            <v>8980.35</v>
          </cell>
          <cell r="J184">
            <v>20</v>
          </cell>
          <cell r="K184">
            <v>12050.88</v>
          </cell>
          <cell r="L184">
            <v>1</v>
          </cell>
          <cell r="M184">
            <v>21668.75</v>
          </cell>
          <cell r="N184">
            <v>57</v>
          </cell>
          <cell r="O184">
            <v>10060.4</v>
          </cell>
        </row>
        <row r="185">
          <cell r="A185">
            <v>57</v>
          </cell>
          <cell r="C185" t="str">
            <v>TRACHEOSTOMY W LONG TERM MECHANICAL VENTILATION W/O EXTENSIVE PROCEDURE           </v>
          </cell>
          <cell r="D185">
            <v>0</v>
          </cell>
          <cell r="E185" t="str">
            <v>.</v>
          </cell>
          <cell r="F185">
            <v>0</v>
          </cell>
          <cell r="G185" t="str">
            <v>.</v>
          </cell>
          <cell r="H185">
            <v>2</v>
          </cell>
          <cell r="I185">
            <v>130475.66</v>
          </cell>
          <cell r="J185">
            <v>12</v>
          </cell>
          <cell r="K185">
            <v>132658.48</v>
          </cell>
          <cell r="L185">
            <v>43</v>
          </cell>
          <cell r="M185">
            <v>181583.25</v>
          </cell>
          <cell r="N185">
            <v>57</v>
          </cell>
          <cell r="O185">
            <v>166711</v>
          </cell>
        </row>
        <row r="186">
          <cell r="A186">
            <v>56.001</v>
          </cell>
          <cell r="C186" t="str">
            <v>INGUINAL, FEMORAL &amp; UMBILICAL HERNIA PROCEDURES                                   </v>
          </cell>
          <cell r="D186">
            <v>0</v>
          </cell>
          <cell r="E186" t="str">
            <v>.</v>
          </cell>
          <cell r="F186">
            <v>21</v>
          </cell>
          <cell r="G186">
            <v>12922.35</v>
          </cell>
          <cell r="H186">
            <v>26</v>
          </cell>
          <cell r="I186">
            <v>14321.5</v>
          </cell>
          <cell r="J186">
            <v>9</v>
          </cell>
          <cell r="K186">
            <v>20136.25</v>
          </cell>
          <cell r="L186">
            <v>0</v>
          </cell>
          <cell r="M186" t="str">
            <v>.</v>
          </cell>
          <cell r="N186">
            <v>56</v>
          </cell>
          <cell r="O186">
            <v>14203.05</v>
          </cell>
        </row>
        <row r="187">
          <cell r="A187">
            <v>56</v>
          </cell>
          <cell r="C187" t="str">
            <v>CARDIAC PACEMAKER &amp; DEFIBRILLATOR REVISION EXCEPT DEVICE REPLACEMENT              </v>
          </cell>
          <cell r="D187">
            <v>0</v>
          </cell>
          <cell r="E187" t="str">
            <v>.</v>
          </cell>
          <cell r="F187">
            <v>13</v>
          </cell>
          <cell r="G187">
            <v>19444</v>
          </cell>
          <cell r="H187">
            <v>18</v>
          </cell>
          <cell r="I187">
            <v>29193.35</v>
          </cell>
          <cell r="J187">
            <v>21</v>
          </cell>
          <cell r="K187">
            <v>32428.5</v>
          </cell>
          <cell r="L187">
            <v>4</v>
          </cell>
          <cell r="M187">
            <v>126157.58</v>
          </cell>
          <cell r="N187">
            <v>56</v>
          </cell>
          <cell r="O187">
            <v>28409.58</v>
          </cell>
        </row>
        <row r="188">
          <cell r="A188">
            <v>54.001</v>
          </cell>
          <cell r="C188" t="str">
            <v>VIRAL ILLNESS                                                                     </v>
          </cell>
          <cell r="D188">
            <v>0</v>
          </cell>
          <cell r="E188" t="str">
            <v>.</v>
          </cell>
          <cell r="F188">
            <v>15</v>
          </cell>
          <cell r="G188">
            <v>7698.95</v>
          </cell>
          <cell r="H188">
            <v>27</v>
          </cell>
          <cell r="I188">
            <v>10315.87</v>
          </cell>
          <cell r="J188">
            <v>11</v>
          </cell>
          <cell r="K188">
            <v>11576.5</v>
          </cell>
          <cell r="L188">
            <v>1</v>
          </cell>
          <cell r="M188">
            <v>11273.95</v>
          </cell>
          <cell r="N188">
            <v>54</v>
          </cell>
          <cell r="O188">
            <v>9455.05</v>
          </cell>
        </row>
        <row r="189">
          <cell r="A189">
            <v>54.001</v>
          </cell>
          <cell r="C189" t="str">
            <v>ANAL PROCEDURES                                                                   </v>
          </cell>
          <cell r="D189">
            <v>0</v>
          </cell>
          <cell r="E189" t="str">
            <v>.</v>
          </cell>
          <cell r="F189">
            <v>28</v>
          </cell>
          <cell r="G189">
            <v>10359.48</v>
          </cell>
          <cell r="H189">
            <v>20</v>
          </cell>
          <cell r="I189">
            <v>16455.3</v>
          </cell>
          <cell r="J189">
            <v>5</v>
          </cell>
          <cell r="K189">
            <v>27518.75</v>
          </cell>
          <cell r="L189">
            <v>1</v>
          </cell>
          <cell r="M189">
            <v>132575.56</v>
          </cell>
          <cell r="N189">
            <v>54</v>
          </cell>
          <cell r="O189">
            <v>12775.78</v>
          </cell>
        </row>
        <row r="190">
          <cell r="A190">
            <v>54</v>
          </cell>
          <cell r="C190" t="str">
            <v>MAJOR THORACIC &amp; ABDOMINAL VASCULAR PROCEDURES                                    </v>
          </cell>
          <cell r="D190">
            <v>0</v>
          </cell>
          <cell r="E190" t="str">
            <v>.</v>
          </cell>
          <cell r="F190">
            <v>4</v>
          </cell>
          <cell r="G190">
            <v>31378.44</v>
          </cell>
          <cell r="H190">
            <v>22</v>
          </cell>
          <cell r="I190">
            <v>36011.71</v>
          </cell>
          <cell r="J190">
            <v>12</v>
          </cell>
          <cell r="K190">
            <v>48477.55</v>
          </cell>
          <cell r="L190">
            <v>16</v>
          </cell>
          <cell r="M190">
            <v>146809.79</v>
          </cell>
          <cell r="N190">
            <v>54</v>
          </cell>
          <cell r="O190">
            <v>45541.83</v>
          </cell>
        </row>
        <row r="191">
          <cell r="A191">
            <v>53.001</v>
          </cell>
          <cell r="C191" t="str">
            <v>OTHER O.R. PROCEDURES FOR LYMPHATIC/HEMATOPOIETIC/OTHER NEOPLASMS                 </v>
          </cell>
          <cell r="D191">
            <v>0</v>
          </cell>
          <cell r="E191" t="str">
            <v>.</v>
          </cell>
          <cell r="F191">
            <v>22</v>
          </cell>
          <cell r="G191">
            <v>15950.18</v>
          </cell>
          <cell r="H191">
            <v>17</v>
          </cell>
          <cell r="I191">
            <v>20211.7</v>
          </cell>
          <cell r="J191">
            <v>10</v>
          </cell>
          <cell r="K191">
            <v>53649.9</v>
          </cell>
          <cell r="L191">
            <v>4</v>
          </cell>
          <cell r="M191">
            <v>226389.92</v>
          </cell>
          <cell r="N191">
            <v>53</v>
          </cell>
          <cell r="O191">
            <v>18440.25</v>
          </cell>
        </row>
        <row r="192">
          <cell r="A192">
            <v>53</v>
          </cell>
          <cell r="C192" t="str">
            <v>OTHER NERVOUS SYSTEM &amp; RELATED PROCEDURES                                         </v>
          </cell>
          <cell r="D192">
            <v>0</v>
          </cell>
          <cell r="E192" t="str">
            <v>.</v>
          </cell>
          <cell r="F192">
            <v>18</v>
          </cell>
          <cell r="G192">
            <v>18123.8</v>
          </cell>
          <cell r="H192">
            <v>14</v>
          </cell>
          <cell r="I192">
            <v>25947.42</v>
          </cell>
          <cell r="J192">
            <v>13</v>
          </cell>
          <cell r="K192">
            <v>61745.49</v>
          </cell>
          <cell r="L192">
            <v>8</v>
          </cell>
          <cell r="M192">
            <v>48150.02</v>
          </cell>
          <cell r="N192">
            <v>53</v>
          </cell>
          <cell r="O192">
            <v>35708.3</v>
          </cell>
        </row>
        <row r="193">
          <cell r="A193">
            <v>52.001</v>
          </cell>
          <cell r="C193" t="str">
            <v>THYROID, PARATHYROID &amp; THYROGLOSSAL PROCEDURES                                    </v>
          </cell>
          <cell r="D193">
            <v>0</v>
          </cell>
          <cell r="E193" t="str">
            <v>.</v>
          </cell>
          <cell r="F193">
            <v>30</v>
          </cell>
          <cell r="G193">
            <v>11135.58</v>
          </cell>
          <cell r="H193">
            <v>20</v>
          </cell>
          <cell r="I193">
            <v>13104.63</v>
          </cell>
          <cell r="J193">
            <v>2</v>
          </cell>
          <cell r="K193">
            <v>38205.4</v>
          </cell>
          <cell r="L193">
            <v>0</v>
          </cell>
          <cell r="M193" t="str">
            <v>.</v>
          </cell>
          <cell r="N193">
            <v>52</v>
          </cell>
          <cell r="O193">
            <v>11604.43</v>
          </cell>
        </row>
        <row r="194">
          <cell r="A194">
            <v>52</v>
          </cell>
          <cell r="C194" t="str">
            <v>MAJOR ESOPHAGEAL DISORDERS                                                        </v>
          </cell>
          <cell r="D194">
            <v>0</v>
          </cell>
          <cell r="E194" t="str">
            <v>.</v>
          </cell>
          <cell r="F194">
            <v>4</v>
          </cell>
          <cell r="G194">
            <v>8623.25</v>
          </cell>
          <cell r="H194">
            <v>13</v>
          </cell>
          <cell r="I194">
            <v>9992.2</v>
          </cell>
          <cell r="J194">
            <v>30</v>
          </cell>
          <cell r="K194">
            <v>17219.97</v>
          </cell>
          <cell r="L194">
            <v>5</v>
          </cell>
          <cell r="M194">
            <v>31885.62</v>
          </cell>
          <cell r="N194">
            <v>52</v>
          </cell>
          <cell r="O194">
            <v>16616.25</v>
          </cell>
        </row>
        <row r="195">
          <cell r="A195">
            <v>50.001</v>
          </cell>
          <cell r="C195" t="str">
            <v>UNGROUPABLE                                                                       </v>
          </cell>
          <cell r="D195">
            <v>50</v>
          </cell>
          <cell r="E195">
            <v>0</v>
          </cell>
          <cell r="F195">
            <v>0</v>
          </cell>
          <cell r="G195" t="str">
            <v>.</v>
          </cell>
          <cell r="H195">
            <v>0</v>
          </cell>
          <cell r="I195" t="str">
            <v>.</v>
          </cell>
          <cell r="J195">
            <v>0</v>
          </cell>
          <cell r="K195" t="str">
            <v>.</v>
          </cell>
          <cell r="L195">
            <v>0</v>
          </cell>
          <cell r="M195" t="str">
            <v>.</v>
          </cell>
          <cell r="N195">
            <v>50</v>
          </cell>
          <cell r="O195">
            <v>0</v>
          </cell>
        </row>
        <row r="196">
          <cell r="A196">
            <v>50</v>
          </cell>
          <cell r="C196" t="str">
            <v>HIP &amp; FEMUR PROCEDURES FOR NON-TRAUMA EXCEPT JOINT REPLACEMENT                    </v>
          </cell>
          <cell r="D196">
            <v>0</v>
          </cell>
          <cell r="E196" t="str">
            <v>.</v>
          </cell>
          <cell r="F196">
            <v>8</v>
          </cell>
          <cell r="G196">
            <v>20527.41</v>
          </cell>
          <cell r="H196">
            <v>30</v>
          </cell>
          <cell r="I196">
            <v>27327.49</v>
          </cell>
          <cell r="J196">
            <v>9</v>
          </cell>
          <cell r="K196">
            <v>36859.62</v>
          </cell>
          <cell r="L196">
            <v>3</v>
          </cell>
          <cell r="M196">
            <v>191449.3</v>
          </cell>
          <cell r="N196">
            <v>50</v>
          </cell>
          <cell r="O196">
            <v>27807.68</v>
          </cell>
        </row>
        <row r="197">
          <cell r="A197">
            <v>49</v>
          </cell>
          <cell r="C197" t="str">
            <v>MAJOR MALE PELVIC PROCEDURES                                                      </v>
          </cell>
          <cell r="D197">
            <v>0</v>
          </cell>
          <cell r="E197" t="str">
            <v>.</v>
          </cell>
          <cell r="F197">
            <v>36</v>
          </cell>
          <cell r="G197">
            <v>14897.71</v>
          </cell>
          <cell r="H197">
            <v>11</v>
          </cell>
          <cell r="I197">
            <v>15927.75</v>
          </cell>
          <cell r="J197">
            <v>2</v>
          </cell>
          <cell r="K197">
            <v>21443.89</v>
          </cell>
          <cell r="L197">
            <v>0</v>
          </cell>
          <cell r="M197" t="str">
            <v>.</v>
          </cell>
          <cell r="N197">
            <v>49</v>
          </cell>
          <cell r="O197">
            <v>15089.99</v>
          </cell>
        </row>
        <row r="198">
          <cell r="A198">
            <v>48.001</v>
          </cell>
          <cell r="C198" t="str">
            <v>ACUTE ANXIETY &amp; DELIRIUM STATES                                                   </v>
          </cell>
          <cell r="D198">
            <v>0</v>
          </cell>
          <cell r="E198" t="str">
            <v>.</v>
          </cell>
          <cell r="F198">
            <v>21</v>
          </cell>
          <cell r="G198">
            <v>8347.55</v>
          </cell>
          <cell r="H198">
            <v>15</v>
          </cell>
          <cell r="I198">
            <v>13194.3</v>
          </cell>
          <cell r="J198">
            <v>11</v>
          </cell>
          <cell r="K198">
            <v>11515.75</v>
          </cell>
          <cell r="L198">
            <v>1</v>
          </cell>
          <cell r="M198">
            <v>21031.65</v>
          </cell>
          <cell r="N198">
            <v>48</v>
          </cell>
          <cell r="O198">
            <v>11437.35</v>
          </cell>
        </row>
        <row r="199">
          <cell r="A199">
            <v>48.001</v>
          </cell>
          <cell r="C199" t="str">
            <v>NEONATE BWT 2000-2499G W RESP DIST SYND/OTH MAJ RESP COND                         </v>
          </cell>
          <cell r="D199">
            <v>0</v>
          </cell>
          <cell r="E199" t="str">
            <v>.</v>
          </cell>
          <cell r="F199">
            <v>21</v>
          </cell>
          <cell r="G199">
            <v>28864.15</v>
          </cell>
          <cell r="H199">
            <v>17</v>
          </cell>
          <cell r="I199">
            <v>43283.1</v>
          </cell>
          <cell r="J199">
            <v>8</v>
          </cell>
          <cell r="K199">
            <v>55822.13</v>
          </cell>
          <cell r="L199">
            <v>2</v>
          </cell>
          <cell r="M199">
            <v>136587.15</v>
          </cell>
          <cell r="N199">
            <v>48</v>
          </cell>
          <cell r="O199">
            <v>36727.32</v>
          </cell>
        </row>
        <row r="200">
          <cell r="A200">
            <v>48</v>
          </cell>
          <cell r="C200" t="str">
            <v>ABORTION W/O D&amp;C, ASPIRATION CURETTAGE OR HYSTEROTOMY                             </v>
          </cell>
          <cell r="D200">
            <v>0</v>
          </cell>
          <cell r="E200" t="str">
            <v>.</v>
          </cell>
          <cell r="F200">
            <v>24</v>
          </cell>
          <cell r="G200">
            <v>3137.03</v>
          </cell>
          <cell r="H200">
            <v>19</v>
          </cell>
          <cell r="I200">
            <v>4789.6</v>
          </cell>
          <cell r="J200">
            <v>5</v>
          </cell>
          <cell r="K200">
            <v>4106.1</v>
          </cell>
          <cell r="L200">
            <v>0</v>
          </cell>
          <cell r="M200" t="str">
            <v>.</v>
          </cell>
          <cell r="N200">
            <v>48</v>
          </cell>
          <cell r="O200">
            <v>3401.43</v>
          </cell>
        </row>
        <row r="201">
          <cell r="A201">
            <v>47.001</v>
          </cell>
          <cell r="C201" t="str">
            <v>HIV W MULTIPLE MAJOR HIV RELATED CONDITIONS                                       </v>
          </cell>
          <cell r="D201">
            <v>0</v>
          </cell>
          <cell r="E201" t="str">
            <v>.</v>
          </cell>
          <cell r="F201">
            <v>0</v>
          </cell>
          <cell r="G201" t="str">
            <v>.</v>
          </cell>
          <cell r="H201">
            <v>3</v>
          </cell>
          <cell r="I201">
            <v>37646.05</v>
          </cell>
          <cell r="J201">
            <v>17</v>
          </cell>
          <cell r="K201">
            <v>23928.85</v>
          </cell>
          <cell r="L201">
            <v>27</v>
          </cell>
          <cell r="M201">
            <v>54880.85</v>
          </cell>
          <cell r="N201">
            <v>47</v>
          </cell>
          <cell r="O201">
            <v>34085.7</v>
          </cell>
        </row>
        <row r="202">
          <cell r="A202">
            <v>47</v>
          </cell>
          <cell r="C202" t="str">
            <v>MALNUTRITION, FAILURE TO THRIVE &amp; OTHER NUTRITIONAL DISORDERS                     </v>
          </cell>
          <cell r="D202">
            <v>0</v>
          </cell>
          <cell r="E202" t="str">
            <v>.</v>
          </cell>
          <cell r="F202">
            <v>5</v>
          </cell>
          <cell r="G202">
            <v>2575.5</v>
          </cell>
          <cell r="H202">
            <v>18</v>
          </cell>
          <cell r="I202">
            <v>11208.08</v>
          </cell>
          <cell r="J202">
            <v>18</v>
          </cell>
          <cell r="K202">
            <v>13804.75</v>
          </cell>
          <cell r="L202">
            <v>6</v>
          </cell>
          <cell r="M202">
            <v>31461.07</v>
          </cell>
          <cell r="N202">
            <v>47</v>
          </cell>
          <cell r="O202">
            <v>13197.35</v>
          </cell>
        </row>
        <row r="203">
          <cell r="A203">
            <v>46</v>
          </cell>
          <cell r="C203" t="str">
            <v>ALLERGIC REACTIONS                                                                </v>
          </cell>
          <cell r="D203">
            <v>0</v>
          </cell>
          <cell r="E203" t="str">
            <v>.</v>
          </cell>
          <cell r="F203">
            <v>15</v>
          </cell>
          <cell r="G203">
            <v>4880.05</v>
          </cell>
          <cell r="H203">
            <v>16</v>
          </cell>
          <cell r="I203">
            <v>7282.88</v>
          </cell>
          <cell r="J203">
            <v>10</v>
          </cell>
          <cell r="K203">
            <v>6049.28</v>
          </cell>
          <cell r="L203">
            <v>5</v>
          </cell>
          <cell r="M203">
            <v>38114.5</v>
          </cell>
          <cell r="N203">
            <v>46</v>
          </cell>
          <cell r="O203">
            <v>6461.95</v>
          </cell>
        </row>
        <row r="204">
          <cell r="A204">
            <v>45</v>
          </cell>
          <cell r="C204" t="str">
            <v>PELVIC EVISCERATION, RADICAL HYSTERECTOMY &amp; OTHER RADICAL GYN PROCS               </v>
          </cell>
          <cell r="D204">
            <v>0</v>
          </cell>
          <cell r="E204" t="str">
            <v>.</v>
          </cell>
          <cell r="F204">
            <v>12</v>
          </cell>
          <cell r="G204">
            <v>17346.53</v>
          </cell>
          <cell r="H204">
            <v>22</v>
          </cell>
          <cell r="I204">
            <v>19569.81</v>
          </cell>
          <cell r="J204">
            <v>9</v>
          </cell>
          <cell r="K204">
            <v>37811</v>
          </cell>
          <cell r="L204">
            <v>2</v>
          </cell>
          <cell r="M204">
            <v>36629.59</v>
          </cell>
          <cell r="N204">
            <v>45</v>
          </cell>
          <cell r="O204">
            <v>20722.9</v>
          </cell>
        </row>
        <row r="205">
          <cell r="A205">
            <v>43.001</v>
          </cell>
          <cell r="C205" t="str">
            <v>OTHER DRUG ABUSE &amp; DEPENDENCE                                                     </v>
          </cell>
          <cell r="D205">
            <v>0</v>
          </cell>
          <cell r="E205" t="str">
            <v>.</v>
          </cell>
          <cell r="F205">
            <v>5</v>
          </cell>
          <cell r="G205">
            <v>3522.85</v>
          </cell>
          <cell r="H205">
            <v>23</v>
          </cell>
          <cell r="I205">
            <v>10522.5</v>
          </cell>
          <cell r="J205">
            <v>13</v>
          </cell>
          <cell r="K205">
            <v>14620.8</v>
          </cell>
          <cell r="L205">
            <v>2</v>
          </cell>
          <cell r="M205">
            <v>39487.03</v>
          </cell>
          <cell r="N205">
            <v>43</v>
          </cell>
          <cell r="O205">
            <v>11262</v>
          </cell>
        </row>
        <row r="206">
          <cell r="A206">
            <v>43</v>
          </cell>
          <cell r="C206" t="str">
            <v>LYMPHATIC &amp; OTHER MALIGNANCIES &amp; NEOPLASMS OF UNCERTAIN BEHAVIOR                  </v>
          </cell>
          <cell r="D206">
            <v>0</v>
          </cell>
          <cell r="E206" t="str">
            <v>.</v>
          </cell>
          <cell r="F206">
            <v>2</v>
          </cell>
          <cell r="G206">
            <v>12636.72</v>
          </cell>
          <cell r="H206">
            <v>19</v>
          </cell>
          <cell r="I206">
            <v>14998.25</v>
          </cell>
          <cell r="J206">
            <v>20</v>
          </cell>
          <cell r="K206">
            <v>22003.45</v>
          </cell>
          <cell r="L206">
            <v>2</v>
          </cell>
          <cell r="M206">
            <v>83078.3</v>
          </cell>
          <cell r="N206">
            <v>43</v>
          </cell>
          <cell r="O206">
            <v>18594.55</v>
          </cell>
        </row>
        <row r="207">
          <cell r="A207">
            <v>41.001</v>
          </cell>
          <cell r="C207" t="str">
            <v>FRACTURE OF FEMUR                                                                 </v>
          </cell>
          <cell r="D207">
            <v>0</v>
          </cell>
          <cell r="E207" t="str">
            <v>.</v>
          </cell>
          <cell r="F207">
            <v>4</v>
          </cell>
          <cell r="G207">
            <v>8544.38</v>
          </cell>
          <cell r="H207">
            <v>21</v>
          </cell>
          <cell r="I207">
            <v>9513.2</v>
          </cell>
          <cell r="J207">
            <v>13</v>
          </cell>
          <cell r="K207">
            <v>10908.65</v>
          </cell>
          <cell r="L207">
            <v>3</v>
          </cell>
          <cell r="M207">
            <v>21556.9</v>
          </cell>
          <cell r="N207">
            <v>41</v>
          </cell>
          <cell r="O207">
            <v>9825.45</v>
          </cell>
        </row>
        <row r="208">
          <cell r="A208">
            <v>41</v>
          </cell>
          <cell r="C208" t="str">
            <v>NONSPECIFIC CVA &amp; PRECEREBRAL OCCLUSION W/O INFARCT                               </v>
          </cell>
          <cell r="D208">
            <v>0</v>
          </cell>
          <cell r="E208" t="str">
            <v>.</v>
          </cell>
          <cell r="F208">
            <v>4</v>
          </cell>
          <cell r="G208">
            <v>12548.5</v>
          </cell>
          <cell r="H208">
            <v>25</v>
          </cell>
          <cell r="I208">
            <v>15166.47</v>
          </cell>
          <cell r="J208">
            <v>11</v>
          </cell>
          <cell r="K208">
            <v>20771.2</v>
          </cell>
          <cell r="L208">
            <v>1</v>
          </cell>
          <cell r="M208">
            <v>64004.25</v>
          </cell>
          <cell r="N208">
            <v>41</v>
          </cell>
          <cell r="O208">
            <v>15546</v>
          </cell>
        </row>
        <row r="209">
          <cell r="A209">
            <v>40</v>
          </cell>
          <cell r="C209" t="str">
            <v>ACUTE LEUKEMIA                                                                    </v>
          </cell>
          <cell r="D209">
            <v>0</v>
          </cell>
          <cell r="E209" t="str">
            <v>.</v>
          </cell>
          <cell r="F209">
            <v>1</v>
          </cell>
          <cell r="G209">
            <v>33498.55</v>
          </cell>
          <cell r="H209">
            <v>7</v>
          </cell>
          <cell r="I209">
            <v>12236.35</v>
          </cell>
          <cell r="J209">
            <v>23</v>
          </cell>
          <cell r="K209">
            <v>34652.4</v>
          </cell>
          <cell r="L209">
            <v>9</v>
          </cell>
          <cell r="M209">
            <v>150548.05</v>
          </cell>
          <cell r="N209">
            <v>40</v>
          </cell>
          <cell r="O209">
            <v>36881.21</v>
          </cell>
        </row>
        <row r="210">
          <cell r="A210">
            <v>39</v>
          </cell>
          <cell r="C210" t="str">
            <v>VIRAL MENINGITIS                                                                  </v>
          </cell>
          <cell r="D210">
            <v>0</v>
          </cell>
          <cell r="E210" t="str">
            <v>.</v>
          </cell>
          <cell r="F210">
            <v>23</v>
          </cell>
          <cell r="G210">
            <v>7088.95</v>
          </cell>
          <cell r="H210">
            <v>11</v>
          </cell>
          <cell r="I210">
            <v>8573</v>
          </cell>
          <cell r="J210">
            <v>4</v>
          </cell>
          <cell r="K210">
            <v>16376.38</v>
          </cell>
          <cell r="L210">
            <v>1</v>
          </cell>
          <cell r="M210">
            <v>167325.9</v>
          </cell>
          <cell r="N210">
            <v>39</v>
          </cell>
          <cell r="O210">
            <v>8573</v>
          </cell>
        </row>
        <row r="211">
          <cell r="A211">
            <v>37.001</v>
          </cell>
          <cell r="C211" t="str">
            <v>OTHER KIDNEY, URINARY TRACT &amp; RELATED PROCEDURES                                  </v>
          </cell>
          <cell r="D211">
            <v>0</v>
          </cell>
          <cell r="E211" t="str">
            <v>.</v>
          </cell>
          <cell r="F211">
            <v>6</v>
          </cell>
          <cell r="G211">
            <v>49354.8</v>
          </cell>
          <cell r="H211">
            <v>12</v>
          </cell>
          <cell r="I211">
            <v>19433.45</v>
          </cell>
          <cell r="J211">
            <v>15</v>
          </cell>
          <cell r="K211">
            <v>26402.52</v>
          </cell>
          <cell r="L211">
            <v>4</v>
          </cell>
          <cell r="M211">
            <v>54648</v>
          </cell>
          <cell r="N211">
            <v>37</v>
          </cell>
          <cell r="O211">
            <v>28042.95</v>
          </cell>
        </row>
        <row r="212">
          <cell r="A212">
            <v>37</v>
          </cell>
          <cell r="C212" t="str">
            <v>HAND &amp; WRIST PROCEDURES                                                           </v>
          </cell>
          <cell r="D212">
            <v>0</v>
          </cell>
          <cell r="E212" t="str">
            <v>.</v>
          </cell>
          <cell r="F212">
            <v>16</v>
          </cell>
          <cell r="G212">
            <v>14150.29</v>
          </cell>
          <cell r="H212">
            <v>19</v>
          </cell>
          <cell r="I212">
            <v>16875.3</v>
          </cell>
          <cell r="J212">
            <v>2</v>
          </cell>
          <cell r="K212">
            <v>19404.36</v>
          </cell>
          <cell r="L212">
            <v>0</v>
          </cell>
          <cell r="M212" t="str">
            <v>.</v>
          </cell>
          <cell r="N212">
            <v>37</v>
          </cell>
          <cell r="O212">
            <v>15930.3</v>
          </cell>
        </row>
        <row r="213">
          <cell r="A213">
            <v>36.001</v>
          </cell>
          <cell r="C213" t="str">
            <v>HIV W ONE SIGNIF HIV COND OR W/O SIGNIF RELATED COND                              </v>
          </cell>
          <cell r="D213">
            <v>0</v>
          </cell>
          <cell r="E213" t="str">
            <v>.</v>
          </cell>
          <cell r="F213">
            <v>4</v>
          </cell>
          <cell r="G213">
            <v>6141.49</v>
          </cell>
          <cell r="H213">
            <v>23</v>
          </cell>
          <cell r="I213">
            <v>11459.5</v>
          </cell>
          <cell r="J213">
            <v>9</v>
          </cell>
          <cell r="K213">
            <v>10538.25</v>
          </cell>
          <cell r="L213">
            <v>0</v>
          </cell>
          <cell r="M213" t="str">
            <v>.</v>
          </cell>
          <cell r="N213">
            <v>36</v>
          </cell>
          <cell r="O213">
            <v>10583.35</v>
          </cell>
        </row>
        <row r="214">
          <cell r="A214">
            <v>36.001</v>
          </cell>
          <cell r="C214" t="str">
            <v>COAGULATION &amp; PLATELET DISORDERS                                                  </v>
          </cell>
          <cell r="D214">
            <v>0</v>
          </cell>
          <cell r="E214" t="str">
            <v>.</v>
          </cell>
          <cell r="F214">
            <v>12</v>
          </cell>
          <cell r="G214">
            <v>23965.48</v>
          </cell>
          <cell r="H214">
            <v>12</v>
          </cell>
          <cell r="I214">
            <v>9748.25</v>
          </cell>
          <cell r="J214">
            <v>9</v>
          </cell>
          <cell r="K214">
            <v>24230.85</v>
          </cell>
          <cell r="L214">
            <v>3</v>
          </cell>
          <cell r="M214">
            <v>162234.27</v>
          </cell>
          <cell r="N214">
            <v>36</v>
          </cell>
          <cell r="O214">
            <v>22027.48</v>
          </cell>
        </row>
        <row r="215">
          <cell r="A215">
            <v>36.001</v>
          </cell>
          <cell r="C215" t="str">
            <v>NEONATE BWT 1000-1249G W RESP DIST SYND/OTH MAJ RESP OR MAJ ANOM                  </v>
          </cell>
          <cell r="D215">
            <v>0</v>
          </cell>
          <cell r="E215" t="str">
            <v>.</v>
          </cell>
          <cell r="F215">
            <v>2</v>
          </cell>
          <cell r="G215">
            <v>61599.73</v>
          </cell>
          <cell r="H215">
            <v>11</v>
          </cell>
          <cell r="I215">
            <v>125312.85</v>
          </cell>
          <cell r="J215">
            <v>16</v>
          </cell>
          <cell r="K215">
            <v>143918.15</v>
          </cell>
          <cell r="L215">
            <v>7</v>
          </cell>
          <cell r="M215">
            <v>180358.7</v>
          </cell>
          <cell r="N215">
            <v>36</v>
          </cell>
          <cell r="O215">
            <v>136255.2</v>
          </cell>
        </row>
        <row r="216">
          <cell r="A216">
            <v>36.001</v>
          </cell>
          <cell r="C216" t="str">
            <v>NEONATE BIRTHWT 750-999G W/O MAJOR PROCEDURE                                      </v>
          </cell>
          <cell r="D216">
            <v>0</v>
          </cell>
          <cell r="E216" t="str">
            <v>.</v>
          </cell>
          <cell r="F216">
            <v>2</v>
          </cell>
          <cell r="G216">
            <v>83757.15</v>
          </cell>
          <cell r="H216">
            <v>9</v>
          </cell>
          <cell r="I216">
            <v>171609.4</v>
          </cell>
          <cell r="J216">
            <v>12</v>
          </cell>
          <cell r="K216">
            <v>149302.2</v>
          </cell>
          <cell r="L216">
            <v>13</v>
          </cell>
          <cell r="M216">
            <v>147154.3</v>
          </cell>
          <cell r="N216">
            <v>36</v>
          </cell>
          <cell r="O216">
            <v>150253.63</v>
          </cell>
        </row>
        <row r="217">
          <cell r="A217">
            <v>36</v>
          </cell>
          <cell r="C217" t="str">
            <v>RENAL DIALYSIS ACCESS DEVICE PROCEDURE ONLY                                       </v>
          </cell>
          <cell r="D217">
            <v>0</v>
          </cell>
          <cell r="E217" t="str">
            <v>.</v>
          </cell>
          <cell r="F217">
            <v>1</v>
          </cell>
          <cell r="G217">
            <v>11246.9</v>
          </cell>
          <cell r="H217">
            <v>14</v>
          </cell>
          <cell r="I217">
            <v>20351.43</v>
          </cell>
          <cell r="J217">
            <v>19</v>
          </cell>
          <cell r="K217">
            <v>38090.15</v>
          </cell>
          <cell r="L217">
            <v>2</v>
          </cell>
          <cell r="M217">
            <v>42573.55</v>
          </cell>
          <cell r="N217">
            <v>36</v>
          </cell>
          <cell r="O217">
            <v>29186.73</v>
          </cell>
        </row>
        <row r="218">
          <cell r="A218">
            <v>35</v>
          </cell>
          <cell r="C218" t="str">
            <v>FEMALE REPRODUCTIVE SYSTEM INFECTIONS                                             </v>
          </cell>
          <cell r="D218">
            <v>0</v>
          </cell>
          <cell r="E218" t="str">
            <v>.</v>
          </cell>
          <cell r="F218">
            <v>11</v>
          </cell>
          <cell r="G218">
            <v>6006.35</v>
          </cell>
          <cell r="H218">
            <v>13</v>
          </cell>
          <cell r="I218">
            <v>7595.25</v>
          </cell>
          <cell r="J218">
            <v>9</v>
          </cell>
          <cell r="K218">
            <v>10001.2</v>
          </cell>
          <cell r="L218">
            <v>2</v>
          </cell>
          <cell r="M218">
            <v>28989.15</v>
          </cell>
          <cell r="N218">
            <v>35</v>
          </cell>
          <cell r="O218">
            <v>8628.95</v>
          </cell>
        </row>
        <row r="219">
          <cell r="A219">
            <v>34.001</v>
          </cell>
          <cell r="C219" t="str">
            <v>NEONATE BIRTHWT 500-749G W/O MAJOR PROCEDURE                                      </v>
          </cell>
          <cell r="D219">
            <v>0</v>
          </cell>
          <cell r="E219" t="str">
            <v>.</v>
          </cell>
          <cell r="F219">
            <v>6</v>
          </cell>
          <cell r="G219">
            <v>0</v>
          </cell>
          <cell r="H219">
            <v>3</v>
          </cell>
          <cell r="I219">
            <v>9088.65</v>
          </cell>
          <cell r="J219">
            <v>9</v>
          </cell>
          <cell r="K219">
            <v>150787.7</v>
          </cell>
          <cell r="L219">
            <v>16</v>
          </cell>
          <cell r="M219">
            <v>374714.18</v>
          </cell>
          <cell r="N219">
            <v>34</v>
          </cell>
          <cell r="O219">
            <v>218530.48</v>
          </cell>
        </row>
        <row r="220">
          <cell r="A220">
            <v>34.001</v>
          </cell>
          <cell r="C220" t="str">
            <v>OTHER FEMALE REPRODUCTIVE SYSTEM &amp; RELATED PROCEDURES                             </v>
          </cell>
          <cell r="D220">
            <v>0</v>
          </cell>
          <cell r="E220" t="str">
            <v>.</v>
          </cell>
          <cell r="F220">
            <v>17</v>
          </cell>
          <cell r="G220">
            <v>14246.65</v>
          </cell>
          <cell r="H220">
            <v>14</v>
          </cell>
          <cell r="I220">
            <v>14612.1</v>
          </cell>
          <cell r="J220">
            <v>2</v>
          </cell>
          <cell r="K220">
            <v>80000.75</v>
          </cell>
          <cell r="L220">
            <v>1</v>
          </cell>
          <cell r="M220">
            <v>17902.9</v>
          </cell>
          <cell r="N220">
            <v>34</v>
          </cell>
          <cell r="O220">
            <v>15385.48</v>
          </cell>
        </row>
        <row r="221">
          <cell r="A221">
            <v>34</v>
          </cell>
          <cell r="C221" t="str">
            <v>OTHER CIRCULATORY SYSTEM PROCEDURES                                               </v>
          </cell>
          <cell r="D221">
            <v>0</v>
          </cell>
          <cell r="E221" t="str">
            <v>.</v>
          </cell>
          <cell r="F221">
            <v>3</v>
          </cell>
          <cell r="G221">
            <v>28580.8</v>
          </cell>
          <cell r="H221">
            <v>11</v>
          </cell>
          <cell r="I221">
            <v>17422</v>
          </cell>
          <cell r="J221">
            <v>14</v>
          </cell>
          <cell r="K221">
            <v>36896.91</v>
          </cell>
          <cell r="L221">
            <v>6</v>
          </cell>
          <cell r="M221">
            <v>93151</v>
          </cell>
          <cell r="N221">
            <v>34</v>
          </cell>
          <cell r="O221">
            <v>36410.36</v>
          </cell>
        </row>
        <row r="222">
          <cell r="A222">
            <v>32</v>
          </cell>
          <cell r="C222" t="str">
            <v>TRANSURETHRAL PROSTATECTOMY                                                       </v>
          </cell>
          <cell r="D222">
            <v>0</v>
          </cell>
          <cell r="E222" t="str">
            <v>.</v>
          </cell>
          <cell r="F222">
            <v>16</v>
          </cell>
          <cell r="G222">
            <v>9697.55</v>
          </cell>
          <cell r="H222">
            <v>16</v>
          </cell>
          <cell r="I222">
            <v>10743.53</v>
          </cell>
          <cell r="J222">
            <v>0</v>
          </cell>
          <cell r="K222" t="str">
            <v>.</v>
          </cell>
          <cell r="L222">
            <v>0</v>
          </cell>
          <cell r="M222" t="str">
            <v>.</v>
          </cell>
          <cell r="N222">
            <v>32</v>
          </cell>
          <cell r="O222">
            <v>10421</v>
          </cell>
        </row>
        <row r="223">
          <cell r="A223">
            <v>31.001</v>
          </cell>
          <cell r="C223" t="str">
            <v>NEONATE BWT 2000-2499G W OTHER SIGNIFICANT CONDITION                              </v>
          </cell>
          <cell r="D223">
            <v>0</v>
          </cell>
          <cell r="E223" t="str">
            <v>.</v>
          </cell>
          <cell r="F223">
            <v>25</v>
          </cell>
          <cell r="G223">
            <v>13592.45</v>
          </cell>
          <cell r="H223">
            <v>6</v>
          </cell>
          <cell r="I223">
            <v>43427.88</v>
          </cell>
          <cell r="J223">
            <v>0</v>
          </cell>
          <cell r="K223" t="str">
            <v>.</v>
          </cell>
          <cell r="L223">
            <v>0</v>
          </cell>
          <cell r="M223" t="str">
            <v>.</v>
          </cell>
          <cell r="N223">
            <v>31</v>
          </cell>
          <cell r="O223">
            <v>15022.7</v>
          </cell>
        </row>
        <row r="224">
          <cell r="A224">
            <v>31</v>
          </cell>
          <cell r="C224" t="str">
            <v>FEMALE REPRODUCTIVE SYSTEM MALIGNANCY                                             </v>
          </cell>
          <cell r="D224">
            <v>0</v>
          </cell>
          <cell r="E224" t="str">
            <v>.</v>
          </cell>
          <cell r="F224">
            <v>1</v>
          </cell>
          <cell r="G224">
            <v>11356.9</v>
          </cell>
          <cell r="H224">
            <v>11</v>
          </cell>
          <cell r="I224">
            <v>14782.3</v>
          </cell>
          <cell r="J224">
            <v>15</v>
          </cell>
          <cell r="K224">
            <v>20506.3</v>
          </cell>
          <cell r="L224">
            <v>4</v>
          </cell>
          <cell r="M224">
            <v>68300.97</v>
          </cell>
          <cell r="N224">
            <v>31</v>
          </cell>
          <cell r="O224">
            <v>16782.6</v>
          </cell>
        </row>
        <row r="225">
          <cell r="A225">
            <v>30.001</v>
          </cell>
          <cell r="C225" t="str">
            <v>NEONATE BWT 1250-1499G W RESP DIST SYND/OTH MAJ RESP OR MAJ ANOM                  </v>
          </cell>
          <cell r="D225">
            <v>0</v>
          </cell>
          <cell r="E225" t="str">
            <v>.</v>
          </cell>
          <cell r="F225">
            <v>2</v>
          </cell>
          <cell r="G225">
            <v>62188.18</v>
          </cell>
          <cell r="H225">
            <v>12</v>
          </cell>
          <cell r="I225">
            <v>102067.05</v>
          </cell>
          <cell r="J225">
            <v>14</v>
          </cell>
          <cell r="K225">
            <v>129751.3</v>
          </cell>
          <cell r="L225">
            <v>2</v>
          </cell>
          <cell r="M225">
            <v>127019.75</v>
          </cell>
          <cell r="N225">
            <v>30</v>
          </cell>
          <cell r="O225">
            <v>113264.38</v>
          </cell>
        </row>
        <row r="226">
          <cell r="A226">
            <v>30.001</v>
          </cell>
          <cell r="C226" t="str">
            <v>PITUITARY &amp; ADRENAL PROCEDURES                                                    </v>
          </cell>
          <cell r="D226">
            <v>0</v>
          </cell>
          <cell r="E226" t="str">
            <v>.</v>
          </cell>
          <cell r="F226">
            <v>19</v>
          </cell>
          <cell r="G226">
            <v>24362.5</v>
          </cell>
          <cell r="H226">
            <v>8</v>
          </cell>
          <cell r="I226">
            <v>40450.01</v>
          </cell>
          <cell r="J226">
            <v>2</v>
          </cell>
          <cell r="K226">
            <v>56628.8</v>
          </cell>
          <cell r="L226">
            <v>1</v>
          </cell>
          <cell r="M226">
            <v>167265.67</v>
          </cell>
          <cell r="N226">
            <v>30</v>
          </cell>
          <cell r="O226">
            <v>28472.03</v>
          </cell>
        </row>
        <row r="227">
          <cell r="A227">
            <v>30.001</v>
          </cell>
          <cell r="C227" t="str">
            <v>OTHER HEPATOBILIARY, PANCREAS &amp; ABDOMINAL PROCEDURES                              </v>
          </cell>
          <cell r="D227">
            <v>0</v>
          </cell>
          <cell r="E227" t="str">
            <v>.</v>
          </cell>
          <cell r="F227">
            <v>4</v>
          </cell>
          <cell r="G227">
            <v>24481.68</v>
          </cell>
          <cell r="H227">
            <v>11</v>
          </cell>
          <cell r="I227">
            <v>19996.2</v>
          </cell>
          <cell r="J227">
            <v>10</v>
          </cell>
          <cell r="K227">
            <v>44231.1</v>
          </cell>
          <cell r="L227">
            <v>5</v>
          </cell>
          <cell r="M227">
            <v>58895.5</v>
          </cell>
          <cell r="N227">
            <v>30</v>
          </cell>
          <cell r="O227">
            <v>38830.4</v>
          </cell>
        </row>
        <row r="228">
          <cell r="A228">
            <v>30</v>
          </cell>
          <cell r="C228" t="str">
            <v>CARDIAC STRUCTURAL &amp; VALVULAR DISORDERS                                           </v>
          </cell>
          <cell r="D228">
            <v>0</v>
          </cell>
          <cell r="E228" t="str">
            <v>.</v>
          </cell>
          <cell r="F228">
            <v>4</v>
          </cell>
          <cell r="G228">
            <v>2820.33</v>
          </cell>
          <cell r="H228">
            <v>11</v>
          </cell>
          <cell r="I228">
            <v>8557.6</v>
          </cell>
          <cell r="J228">
            <v>15</v>
          </cell>
          <cell r="K228">
            <v>16057.1</v>
          </cell>
          <cell r="L228">
            <v>0</v>
          </cell>
          <cell r="M228" t="str">
            <v>.</v>
          </cell>
          <cell r="N228">
            <v>30</v>
          </cell>
          <cell r="O228">
            <v>10760.65</v>
          </cell>
        </row>
        <row r="229">
          <cell r="A229">
            <v>29.001</v>
          </cell>
          <cell r="C229" t="str">
            <v>VAGINAL DELIVERY W COMPLICATING PROCEDURES EXC STERILIZATION &amp;/OR D&amp;C             </v>
          </cell>
          <cell r="D229">
            <v>0</v>
          </cell>
          <cell r="E229" t="str">
            <v>.</v>
          </cell>
          <cell r="F229">
            <v>14</v>
          </cell>
          <cell r="G229">
            <v>5612.78</v>
          </cell>
          <cell r="H229">
            <v>12</v>
          </cell>
          <cell r="I229">
            <v>6146.98</v>
          </cell>
          <cell r="J229">
            <v>3</v>
          </cell>
          <cell r="K229">
            <v>7920.6</v>
          </cell>
          <cell r="L229">
            <v>0</v>
          </cell>
          <cell r="M229" t="str">
            <v>.</v>
          </cell>
          <cell r="N229">
            <v>29</v>
          </cell>
          <cell r="O229">
            <v>5784.05</v>
          </cell>
        </row>
        <row r="230">
          <cell r="A230">
            <v>29.001</v>
          </cell>
          <cell r="C230" t="str">
            <v>SKIN GRAFT, EXCEPT HAND, FOR MUSCULOSKELETAL &amp; CONNECTIVE TISSUE DIAGNOSES        </v>
          </cell>
          <cell r="D230">
            <v>0</v>
          </cell>
          <cell r="E230" t="str">
            <v>.</v>
          </cell>
          <cell r="F230">
            <v>2</v>
          </cell>
          <cell r="G230">
            <v>13334.3</v>
          </cell>
          <cell r="H230">
            <v>17</v>
          </cell>
          <cell r="I230">
            <v>28805.4</v>
          </cell>
          <cell r="J230">
            <v>9</v>
          </cell>
          <cell r="K230">
            <v>40595.8</v>
          </cell>
          <cell r="L230">
            <v>1</v>
          </cell>
          <cell r="M230">
            <v>121647.31</v>
          </cell>
          <cell r="N230">
            <v>29</v>
          </cell>
          <cell r="O230">
            <v>30592.8</v>
          </cell>
        </row>
        <row r="231">
          <cell r="A231">
            <v>29.001</v>
          </cell>
          <cell r="C231" t="str">
            <v>CARDIAC PACEMAKER &amp; DEFIBRILLATOR DEVICE REPLACEMENT                              </v>
          </cell>
          <cell r="D231">
            <v>0</v>
          </cell>
          <cell r="E231" t="str">
            <v>.</v>
          </cell>
          <cell r="F231">
            <v>8</v>
          </cell>
          <cell r="G231">
            <v>39285.85</v>
          </cell>
          <cell r="H231">
            <v>4</v>
          </cell>
          <cell r="I231">
            <v>64421</v>
          </cell>
          <cell r="J231">
            <v>15</v>
          </cell>
          <cell r="K231">
            <v>78697.1</v>
          </cell>
          <cell r="L231">
            <v>2</v>
          </cell>
          <cell r="M231">
            <v>142672.5</v>
          </cell>
          <cell r="N231">
            <v>29</v>
          </cell>
          <cell r="O231">
            <v>70977.55</v>
          </cell>
        </row>
        <row r="232">
          <cell r="A232">
            <v>29</v>
          </cell>
          <cell r="C232" t="str">
            <v>FACIAL BONE PROCEDURES EXCEPT MAJOR CRANIAL/FACIAL BONE PROCEDURES                </v>
          </cell>
          <cell r="D232">
            <v>0</v>
          </cell>
          <cell r="E232" t="str">
            <v>.</v>
          </cell>
          <cell r="F232">
            <v>14</v>
          </cell>
          <cell r="G232">
            <v>18728.5</v>
          </cell>
          <cell r="H232">
            <v>11</v>
          </cell>
          <cell r="I232">
            <v>27195.14</v>
          </cell>
          <cell r="J232">
            <v>2</v>
          </cell>
          <cell r="K232">
            <v>34087.66</v>
          </cell>
          <cell r="L232">
            <v>2</v>
          </cell>
          <cell r="M232">
            <v>41955.7</v>
          </cell>
          <cell r="N232">
            <v>29</v>
          </cell>
          <cell r="O232">
            <v>21409.4</v>
          </cell>
        </row>
        <row r="233">
          <cell r="A233">
            <v>28.001</v>
          </cell>
          <cell r="C233" t="str">
            <v>ECTOPIC PREGNANCY PROCEDURE                                                       </v>
          </cell>
          <cell r="D233">
            <v>0</v>
          </cell>
          <cell r="E233" t="str">
            <v>.</v>
          </cell>
          <cell r="F233">
            <v>14</v>
          </cell>
          <cell r="G233">
            <v>13328.08</v>
          </cell>
          <cell r="H233">
            <v>12</v>
          </cell>
          <cell r="I233">
            <v>14070.35</v>
          </cell>
          <cell r="J233">
            <v>2</v>
          </cell>
          <cell r="K233">
            <v>28428.95</v>
          </cell>
          <cell r="L233">
            <v>0</v>
          </cell>
          <cell r="M233" t="str">
            <v>.</v>
          </cell>
          <cell r="N233">
            <v>28</v>
          </cell>
          <cell r="O233">
            <v>13664.03</v>
          </cell>
        </row>
        <row r="234">
          <cell r="A234">
            <v>28</v>
          </cell>
          <cell r="C234" t="str">
            <v>MAJOR SKIN DISORDERS                                                              </v>
          </cell>
          <cell r="D234">
            <v>0</v>
          </cell>
          <cell r="E234" t="str">
            <v>.</v>
          </cell>
          <cell r="F234">
            <v>6</v>
          </cell>
          <cell r="G234">
            <v>6063.75</v>
          </cell>
          <cell r="H234">
            <v>14</v>
          </cell>
          <cell r="I234">
            <v>11204.55</v>
          </cell>
          <cell r="J234">
            <v>6</v>
          </cell>
          <cell r="K234">
            <v>15129.47</v>
          </cell>
          <cell r="L234">
            <v>2</v>
          </cell>
          <cell r="M234">
            <v>66163.86</v>
          </cell>
          <cell r="N234">
            <v>28</v>
          </cell>
          <cell r="O234">
            <v>11208.45</v>
          </cell>
        </row>
        <row r="235">
          <cell r="A235">
            <v>27.001</v>
          </cell>
          <cell r="C235" t="str">
            <v>NEONATE BIRTHWT &gt;2499G W CONGENITAL/PERINATAL INFECTION                           </v>
          </cell>
          <cell r="D235">
            <v>0</v>
          </cell>
          <cell r="E235" t="str">
            <v>.</v>
          </cell>
          <cell r="F235">
            <v>18</v>
          </cell>
          <cell r="G235">
            <v>13124.75</v>
          </cell>
          <cell r="H235">
            <v>6</v>
          </cell>
          <cell r="I235">
            <v>24903.1</v>
          </cell>
          <cell r="J235">
            <v>2</v>
          </cell>
          <cell r="K235">
            <v>16530.43</v>
          </cell>
          <cell r="L235">
            <v>1</v>
          </cell>
          <cell r="M235">
            <v>32780.85</v>
          </cell>
          <cell r="N235">
            <v>27</v>
          </cell>
          <cell r="O235">
            <v>14845.5</v>
          </cell>
        </row>
        <row r="236">
          <cell r="A236">
            <v>27.001</v>
          </cell>
          <cell r="C236" t="str">
            <v>INBORN ERRORS OF METABOLISM                                                       </v>
          </cell>
          <cell r="D236">
            <v>0</v>
          </cell>
          <cell r="E236" t="str">
            <v>.</v>
          </cell>
          <cell r="F236">
            <v>13</v>
          </cell>
          <cell r="G236">
            <v>22377.5</v>
          </cell>
          <cell r="H236">
            <v>11</v>
          </cell>
          <cell r="I236">
            <v>30509.9</v>
          </cell>
          <cell r="J236">
            <v>1</v>
          </cell>
          <cell r="K236">
            <v>63551.65</v>
          </cell>
          <cell r="L236">
            <v>2</v>
          </cell>
          <cell r="M236">
            <v>109196.65</v>
          </cell>
          <cell r="N236">
            <v>27</v>
          </cell>
          <cell r="O236">
            <v>27568.4</v>
          </cell>
        </row>
        <row r="237">
          <cell r="A237">
            <v>27.001</v>
          </cell>
          <cell r="C237" t="str">
            <v>CARDIAC ARREST                                                                    </v>
          </cell>
          <cell r="D237">
            <v>0</v>
          </cell>
          <cell r="E237" t="str">
            <v>.</v>
          </cell>
          <cell r="F237">
            <v>0</v>
          </cell>
          <cell r="G237" t="str">
            <v>.</v>
          </cell>
          <cell r="H237">
            <v>1</v>
          </cell>
          <cell r="I237">
            <v>17610.85</v>
          </cell>
          <cell r="J237">
            <v>8</v>
          </cell>
          <cell r="K237">
            <v>8666.28</v>
          </cell>
          <cell r="L237">
            <v>18</v>
          </cell>
          <cell r="M237">
            <v>29439.53</v>
          </cell>
          <cell r="N237">
            <v>27</v>
          </cell>
          <cell r="O237">
            <v>17668.85</v>
          </cell>
        </row>
        <row r="238">
          <cell r="A238">
            <v>27</v>
          </cell>
          <cell r="C238" t="str">
            <v>BONE MARROW TRANSPLANT                                                            </v>
          </cell>
          <cell r="D238">
            <v>0</v>
          </cell>
          <cell r="E238" t="str">
            <v>.</v>
          </cell>
          <cell r="F238">
            <v>16</v>
          </cell>
          <cell r="G238">
            <v>89875.33</v>
          </cell>
          <cell r="H238">
            <v>10</v>
          </cell>
          <cell r="I238">
            <v>100872.69</v>
          </cell>
          <cell r="J238">
            <v>1</v>
          </cell>
          <cell r="K238">
            <v>181580.6</v>
          </cell>
          <cell r="L238">
            <v>0</v>
          </cell>
          <cell r="M238" t="str">
            <v>.</v>
          </cell>
          <cell r="N238">
            <v>27</v>
          </cell>
          <cell r="O238">
            <v>94788.6</v>
          </cell>
        </row>
        <row r="239">
          <cell r="A239">
            <v>26</v>
          </cell>
          <cell r="C239" t="str">
            <v>OTHER MAJOR HEAD &amp; NECK PROCEDURES                                                </v>
          </cell>
          <cell r="D239">
            <v>0</v>
          </cell>
          <cell r="E239" t="str">
            <v>.</v>
          </cell>
          <cell r="F239">
            <v>6</v>
          </cell>
          <cell r="G239">
            <v>22299.2</v>
          </cell>
          <cell r="H239">
            <v>14</v>
          </cell>
          <cell r="I239">
            <v>33099.68</v>
          </cell>
          <cell r="J239">
            <v>4</v>
          </cell>
          <cell r="K239">
            <v>32931.13</v>
          </cell>
          <cell r="L239">
            <v>2</v>
          </cell>
          <cell r="M239">
            <v>273779.83</v>
          </cell>
          <cell r="N239">
            <v>26</v>
          </cell>
          <cell r="O239">
            <v>29748.93</v>
          </cell>
        </row>
        <row r="240">
          <cell r="A240">
            <v>25.001</v>
          </cell>
          <cell r="C240" t="str">
            <v>UTERINE &amp; ADNEXA PROCEDURES FOR OVARIAN &amp; ADNEXAL MALIGNANCY                      </v>
          </cell>
          <cell r="D240">
            <v>0</v>
          </cell>
          <cell r="E240" t="str">
            <v>.</v>
          </cell>
          <cell r="F240">
            <v>2</v>
          </cell>
          <cell r="G240">
            <v>20131.43</v>
          </cell>
          <cell r="H240">
            <v>14</v>
          </cell>
          <cell r="I240">
            <v>26837.21</v>
          </cell>
          <cell r="J240">
            <v>6</v>
          </cell>
          <cell r="K240">
            <v>35202.45</v>
          </cell>
          <cell r="L240">
            <v>3</v>
          </cell>
          <cell r="M240">
            <v>131172.43</v>
          </cell>
          <cell r="N240">
            <v>25</v>
          </cell>
          <cell r="O240">
            <v>30175.85</v>
          </cell>
        </row>
        <row r="241">
          <cell r="A241">
            <v>25.001</v>
          </cell>
          <cell r="C241" t="str">
            <v>OTHER STOMACH, ESOPHAGEAL &amp; DUODENAL PROCEDURES                                   </v>
          </cell>
          <cell r="D241">
            <v>0</v>
          </cell>
          <cell r="E241" t="str">
            <v>.</v>
          </cell>
          <cell r="F241">
            <v>5</v>
          </cell>
          <cell r="G241">
            <v>18586.5</v>
          </cell>
          <cell r="H241">
            <v>13</v>
          </cell>
          <cell r="I241">
            <v>13024.3</v>
          </cell>
          <cell r="J241">
            <v>6</v>
          </cell>
          <cell r="K241">
            <v>53561.5</v>
          </cell>
          <cell r="L241">
            <v>1</v>
          </cell>
          <cell r="M241">
            <v>54850.6</v>
          </cell>
          <cell r="N241">
            <v>25</v>
          </cell>
          <cell r="O241">
            <v>18586.5</v>
          </cell>
        </row>
        <row r="242">
          <cell r="A242">
            <v>25</v>
          </cell>
          <cell r="C242" t="str">
            <v>BACTERIAL &amp; TUBERCULOUS INFECTIONS OF NERVOUS SYSTEM                              </v>
          </cell>
          <cell r="D242">
            <v>0</v>
          </cell>
          <cell r="E242" t="str">
            <v>.</v>
          </cell>
          <cell r="F242">
            <v>2</v>
          </cell>
          <cell r="G242">
            <v>10333.4</v>
          </cell>
          <cell r="H242">
            <v>10</v>
          </cell>
          <cell r="I242">
            <v>61100.9</v>
          </cell>
          <cell r="J242">
            <v>5</v>
          </cell>
          <cell r="K242">
            <v>43323.27</v>
          </cell>
          <cell r="L242">
            <v>8</v>
          </cell>
          <cell r="M242">
            <v>73749.11</v>
          </cell>
          <cell r="N242">
            <v>25</v>
          </cell>
          <cell r="O242">
            <v>60720.45</v>
          </cell>
        </row>
        <row r="243">
          <cell r="A243">
            <v>24.001</v>
          </cell>
          <cell r="C243" t="str">
            <v>MAJOR O.R. PROCEDURES FOR LYMPHATIC/HEMATOPOIETIC/OTHER NEOPLASMS                 </v>
          </cell>
          <cell r="D243">
            <v>0</v>
          </cell>
          <cell r="E243" t="str">
            <v>.</v>
          </cell>
          <cell r="F243">
            <v>4</v>
          </cell>
          <cell r="G243">
            <v>22655.92</v>
          </cell>
          <cell r="H243">
            <v>12</v>
          </cell>
          <cell r="I243">
            <v>46128.25</v>
          </cell>
          <cell r="J243">
            <v>6</v>
          </cell>
          <cell r="K243">
            <v>86680.86</v>
          </cell>
          <cell r="L243">
            <v>2</v>
          </cell>
          <cell r="M243">
            <v>238599.67</v>
          </cell>
          <cell r="N243">
            <v>24</v>
          </cell>
          <cell r="O243">
            <v>54988.05</v>
          </cell>
        </row>
        <row r="244">
          <cell r="A244">
            <v>24</v>
          </cell>
          <cell r="C244" t="str">
            <v>MAJOR BILIARY TRACT PROCEDURES                                                    </v>
          </cell>
          <cell r="D244">
            <v>0</v>
          </cell>
          <cell r="E244" t="str">
            <v>.</v>
          </cell>
          <cell r="F244">
            <v>0</v>
          </cell>
          <cell r="G244" t="str">
            <v>.</v>
          </cell>
          <cell r="H244">
            <v>16</v>
          </cell>
          <cell r="I244">
            <v>32738.68</v>
          </cell>
          <cell r="J244">
            <v>5</v>
          </cell>
          <cell r="K244">
            <v>25732.25</v>
          </cell>
          <cell r="L244">
            <v>3</v>
          </cell>
          <cell r="M244">
            <v>71321.19</v>
          </cell>
          <cell r="N244">
            <v>24</v>
          </cell>
          <cell r="O244">
            <v>32738.68</v>
          </cell>
        </row>
        <row r="245">
          <cell r="A245">
            <v>23.001</v>
          </cell>
          <cell r="C245" t="str">
            <v>BRONCHIOLITIS &amp; RSV PNEUMONIA                                                     </v>
          </cell>
          <cell r="D245">
            <v>0</v>
          </cell>
          <cell r="E245" t="str">
            <v>.</v>
          </cell>
          <cell r="F245">
            <v>12</v>
          </cell>
          <cell r="G245">
            <v>3837.25</v>
          </cell>
          <cell r="H245">
            <v>10</v>
          </cell>
          <cell r="I245">
            <v>5586.45</v>
          </cell>
          <cell r="J245">
            <v>1</v>
          </cell>
          <cell r="K245">
            <v>2105.4</v>
          </cell>
          <cell r="L245">
            <v>0</v>
          </cell>
          <cell r="M245" t="str">
            <v>.</v>
          </cell>
          <cell r="N245">
            <v>23</v>
          </cell>
          <cell r="O245">
            <v>4012.45</v>
          </cell>
        </row>
        <row r="246">
          <cell r="A246">
            <v>23</v>
          </cell>
          <cell r="C246" t="str">
            <v>NON-BACTERIAL INFECTIONS OF NERVOUS SYSTEM EXC VIRAL MENINGITIS                   </v>
          </cell>
          <cell r="D246">
            <v>0</v>
          </cell>
          <cell r="E246" t="str">
            <v>.</v>
          </cell>
          <cell r="F246">
            <v>0</v>
          </cell>
          <cell r="G246" t="str">
            <v>.</v>
          </cell>
          <cell r="H246">
            <v>11</v>
          </cell>
          <cell r="I246">
            <v>20758.3</v>
          </cell>
          <cell r="J246">
            <v>6</v>
          </cell>
          <cell r="K246">
            <v>25554.54</v>
          </cell>
          <cell r="L246">
            <v>6</v>
          </cell>
          <cell r="M246">
            <v>76957.94</v>
          </cell>
          <cell r="N246">
            <v>23</v>
          </cell>
          <cell r="O246">
            <v>26934.95</v>
          </cell>
        </row>
        <row r="247">
          <cell r="A247">
            <v>22.001</v>
          </cell>
          <cell r="C247" t="str">
            <v>OTHER INJURY, POISONING &amp; TOXIC EFFECT DIAGNOSES                                  </v>
          </cell>
          <cell r="D247">
            <v>0</v>
          </cell>
          <cell r="E247" t="str">
            <v>.</v>
          </cell>
          <cell r="F247">
            <v>4</v>
          </cell>
          <cell r="G247">
            <v>7859.45</v>
          </cell>
          <cell r="H247">
            <v>9</v>
          </cell>
          <cell r="I247">
            <v>9455.95</v>
          </cell>
          <cell r="J247">
            <v>8</v>
          </cell>
          <cell r="K247">
            <v>15851.25</v>
          </cell>
          <cell r="L247">
            <v>1</v>
          </cell>
          <cell r="M247">
            <v>22627</v>
          </cell>
          <cell r="N247">
            <v>22</v>
          </cell>
          <cell r="O247">
            <v>10725.65</v>
          </cell>
        </row>
        <row r="248">
          <cell r="A248">
            <v>22.001</v>
          </cell>
          <cell r="C248" t="str">
            <v>KIDNEY TRANSPLANT                                                                 </v>
          </cell>
          <cell r="D248">
            <v>0</v>
          </cell>
          <cell r="E248" t="str">
            <v>.</v>
          </cell>
          <cell r="F248">
            <v>0</v>
          </cell>
          <cell r="G248" t="str">
            <v>.</v>
          </cell>
          <cell r="H248">
            <v>7</v>
          </cell>
          <cell r="I248">
            <v>136669.6</v>
          </cell>
          <cell r="J248">
            <v>15</v>
          </cell>
          <cell r="K248">
            <v>133585.5</v>
          </cell>
          <cell r="L248">
            <v>0</v>
          </cell>
          <cell r="M248" t="str">
            <v>.</v>
          </cell>
          <cell r="N248">
            <v>22</v>
          </cell>
          <cell r="O248">
            <v>134440.36</v>
          </cell>
        </row>
        <row r="249">
          <cell r="A249">
            <v>22.001</v>
          </cell>
          <cell r="C249" t="str">
            <v>MAJOR CRANIAL/FACIAL BONE PROCEDURES                                              </v>
          </cell>
          <cell r="D249">
            <v>0</v>
          </cell>
          <cell r="E249" t="str">
            <v>.</v>
          </cell>
          <cell r="F249">
            <v>6</v>
          </cell>
          <cell r="G249">
            <v>24383.69</v>
          </cell>
          <cell r="H249">
            <v>8</v>
          </cell>
          <cell r="I249">
            <v>22596.58</v>
          </cell>
          <cell r="J249">
            <v>5</v>
          </cell>
          <cell r="K249">
            <v>23710.05</v>
          </cell>
          <cell r="L249">
            <v>3</v>
          </cell>
          <cell r="M249">
            <v>113747.55</v>
          </cell>
          <cell r="N249">
            <v>22</v>
          </cell>
          <cell r="O249">
            <v>26217.88</v>
          </cell>
        </row>
        <row r="250">
          <cell r="A250">
            <v>22</v>
          </cell>
          <cell r="C250" t="str">
            <v>SPINAL DISORDERS &amp; INJURIES                                                       </v>
          </cell>
          <cell r="D250">
            <v>0</v>
          </cell>
          <cell r="E250" t="str">
            <v>.</v>
          </cell>
          <cell r="F250">
            <v>5</v>
          </cell>
          <cell r="G250">
            <v>13116.4</v>
          </cell>
          <cell r="H250">
            <v>11</v>
          </cell>
          <cell r="I250">
            <v>11905.55</v>
          </cell>
          <cell r="J250">
            <v>6</v>
          </cell>
          <cell r="K250">
            <v>21027.22</v>
          </cell>
          <cell r="L250">
            <v>0</v>
          </cell>
          <cell r="M250" t="str">
            <v>.</v>
          </cell>
          <cell r="N250">
            <v>22</v>
          </cell>
          <cell r="O250">
            <v>13589.97</v>
          </cell>
        </row>
        <row r="251">
          <cell r="A251">
            <v>21.001</v>
          </cell>
          <cell r="C251" t="str">
            <v>OTHER CARDIOTHORACIC PROCEDURES                                                   </v>
          </cell>
          <cell r="D251">
            <v>0</v>
          </cell>
          <cell r="E251" t="str">
            <v>.</v>
          </cell>
          <cell r="F251">
            <v>4</v>
          </cell>
          <cell r="G251">
            <v>40606.02</v>
          </cell>
          <cell r="H251">
            <v>8</v>
          </cell>
          <cell r="I251">
            <v>50218.95</v>
          </cell>
          <cell r="J251">
            <v>7</v>
          </cell>
          <cell r="K251">
            <v>62313.15</v>
          </cell>
          <cell r="L251">
            <v>2</v>
          </cell>
          <cell r="M251">
            <v>116077.78</v>
          </cell>
          <cell r="N251">
            <v>21</v>
          </cell>
          <cell r="O251">
            <v>57741.1</v>
          </cell>
        </row>
        <row r="252">
          <cell r="A252">
            <v>21</v>
          </cell>
          <cell r="C252" t="str">
            <v>TONSIL &amp; ADENOID PROCEDURES                                                       </v>
          </cell>
          <cell r="D252">
            <v>0</v>
          </cell>
          <cell r="E252" t="str">
            <v>.</v>
          </cell>
          <cell r="F252">
            <v>11</v>
          </cell>
          <cell r="G252">
            <v>6254.58</v>
          </cell>
          <cell r="H252">
            <v>10</v>
          </cell>
          <cell r="I252">
            <v>9189.35</v>
          </cell>
          <cell r="J252">
            <v>0</v>
          </cell>
          <cell r="K252" t="str">
            <v>.</v>
          </cell>
          <cell r="L252">
            <v>0</v>
          </cell>
          <cell r="M252" t="str">
            <v>.</v>
          </cell>
          <cell r="N252">
            <v>21</v>
          </cell>
          <cell r="O252">
            <v>7019.25</v>
          </cell>
        </row>
        <row r="253">
          <cell r="A253">
            <v>20.001</v>
          </cell>
          <cell r="C253" t="str">
            <v>OPIOID ABUSE &amp; DEPENDENCE                                                         </v>
          </cell>
          <cell r="D253">
            <v>0</v>
          </cell>
          <cell r="E253" t="str">
            <v>.</v>
          </cell>
          <cell r="F253">
            <v>1</v>
          </cell>
          <cell r="G253">
            <v>6571.55</v>
          </cell>
          <cell r="H253">
            <v>9</v>
          </cell>
          <cell r="I253">
            <v>9317.1</v>
          </cell>
          <cell r="J253">
            <v>8</v>
          </cell>
          <cell r="K253">
            <v>9008.7</v>
          </cell>
          <cell r="L253">
            <v>2</v>
          </cell>
          <cell r="M253">
            <v>44811.3</v>
          </cell>
          <cell r="N253">
            <v>20</v>
          </cell>
          <cell r="O253">
            <v>9281.42</v>
          </cell>
        </row>
        <row r="254">
          <cell r="A254">
            <v>20</v>
          </cell>
          <cell r="C254" t="str">
            <v>FALSE LABOR                                                                       </v>
          </cell>
          <cell r="D254">
            <v>0</v>
          </cell>
          <cell r="E254" t="str">
            <v>.</v>
          </cell>
          <cell r="F254">
            <v>15</v>
          </cell>
          <cell r="G254">
            <v>1376.95</v>
          </cell>
          <cell r="H254">
            <v>4</v>
          </cell>
          <cell r="I254">
            <v>2432.48</v>
          </cell>
          <cell r="J254">
            <v>1</v>
          </cell>
          <cell r="K254">
            <v>5777.3</v>
          </cell>
          <cell r="L254">
            <v>0</v>
          </cell>
          <cell r="M254" t="str">
            <v>.</v>
          </cell>
          <cell r="N254">
            <v>20</v>
          </cell>
          <cell r="O254">
            <v>1414.23</v>
          </cell>
        </row>
        <row r="255">
          <cell r="A255">
            <v>19.001</v>
          </cell>
          <cell r="C255" t="str">
            <v>PROCEDURE W DIAG OF REHAB, AFTERCARE OR OTH CONTACT W HEALTH SERVICE              </v>
          </cell>
          <cell r="D255">
            <v>0</v>
          </cell>
          <cell r="E255" t="str">
            <v>.</v>
          </cell>
          <cell r="F255">
            <v>7</v>
          </cell>
          <cell r="G255">
            <v>28469.1</v>
          </cell>
          <cell r="H255">
            <v>3</v>
          </cell>
          <cell r="I255">
            <v>32140.34</v>
          </cell>
          <cell r="J255">
            <v>6</v>
          </cell>
          <cell r="K255">
            <v>26347.4</v>
          </cell>
          <cell r="L255">
            <v>3</v>
          </cell>
          <cell r="M255">
            <v>168429.2</v>
          </cell>
          <cell r="N255">
            <v>19</v>
          </cell>
          <cell r="O255">
            <v>32140.34</v>
          </cell>
        </row>
        <row r="256">
          <cell r="A256">
            <v>19.001</v>
          </cell>
          <cell r="C256" t="str">
            <v>SPLENECTOMY                                                                       </v>
          </cell>
          <cell r="D256">
            <v>0</v>
          </cell>
          <cell r="E256" t="str">
            <v>.</v>
          </cell>
          <cell r="F256">
            <v>5</v>
          </cell>
          <cell r="G256">
            <v>20194.3</v>
          </cell>
          <cell r="H256">
            <v>4</v>
          </cell>
          <cell r="I256">
            <v>31898.55</v>
          </cell>
          <cell r="J256">
            <v>4</v>
          </cell>
          <cell r="K256">
            <v>34650.75</v>
          </cell>
          <cell r="L256">
            <v>6</v>
          </cell>
          <cell r="M256">
            <v>44150.94</v>
          </cell>
          <cell r="N256">
            <v>19</v>
          </cell>
          <cell r="O256">
            <v>28378.6</v>
          </cell>
        </row>
        <row r="257">
          <cell r="A257">
            <v>19.001</v>
          </cell>
          <cell r="C257" t="str">
            <v>D&amp;C, ASPIRATION CURETTAGE OR HYSTEROTOMY FOR OBSTETRIC DIAGNOSES                  </v>
          </cell>
          <cell r="D257">
            <v>0</v>
          </cell>
          <cell r="E257" t="str">
            <v>.</v>
          </cell>
          <cell r="F257">
            <v>10</v>
          </cell>
          <cell r="G257">
            <v>7336.48</v>
          </cell>
          <cell r="H257">
            <v>8</v>
          </cell>
          <cell r="I257">
            <v>14276.25</v>
          </cell>
          <cell r="J257">
            <v>1</v>
          </cell>
          <cell r="K257">
            <v>8170.4</v>
          </cell>
          <cell r="L257">
            <v>0</v>
          </cell>
          <cell r="M257" t="str">
            <v>.</v>
          </cell>
          <cell r="N257">
            <v>19</v>
          </cell>
          <cell r="O257">
            <v>9624.95</v>
          </cell>
        </row>
        <row r="258">
          <cell r="A258">
            <v>19.001</v>
          </cell>
          <cell r="C258" t="str">
            <v>OTHER BLADDER PROCEDURES                                                          </v>
          </cell>
          <cell r="D258">
            <v>0</v>
          </cell>
          <cell r="E258" t="str">
            <v>.</v>
          </cell>
          <cell r="F258">
            <v>7</v>
          </cell>
          <cell r="G258">
            <v>10887.35</v>
          </cell>
          <cell r="H258">
            <v>7</v>
          </cell>
          <cell r="I258">
            <v>24115.6</v>
          </cell>
          <cell r="J258">
            <v>3</v>
          </cell>
          <cell r="K258">
            <v>28922.35</v>
          </cell>
          <cell r="L258">
            <v>2</v>
          </cell>
          <cell r="M258">
            <v>38467.9</v>
          </cell>
          <cell r="N258">
            <v>19</v>
          </cell>
          <cell r="O258">
            <v>15788.35</v>
          </cell>
        </row>
        <row r="259">
          <cell r="A259">
            <v>19.001</v>
          </cell>
          <cell r="C259" t="str">
            <v>BRAIN CONTUSION/LACERATION &amp; COMPLICATED SKULL FX, COMA &lt; 1 HR OR NO COMA         </v>
          </cell>
          <cell r="D259">
            <v>0</v>
          </cell>
          <cell r="E259" t="str">
            <v>.</v>
          </cell>
          <cell r="F259">
            <v>4</v>
          </cell>
          <cell r="G259">
            <v>4760.23</v>
          </cell>
          <cell r="H259">
            <v>9</v>
          </cell>
          <cell r="I259">
            <v>9421.6</v>
          </cell>
          <cell r="J259">
            <v>5</v>
          </cell>
          <cell r="K259">
            <v>20521.12</v>
          </cell>
          <cell r="L259">
            <v>1</v>
          </cell>
          <cell r="M259">
            <v>203113.5</v>
          </cell>
          <cell r="N259">
            <v>19</v>
          </cell>
          <cell r="O259">
            <v>12696.6</v>
          </cell>
        </row>
        <row r="260">
          <cell r="A260">
            <v>19</v>
          </cell>
          <cell r="C260" t="str">
            <v>TRACHEOSTOMY W LONG TERM MECHANICAL VENTILATION W EXTENSIVE PROCEDURE             </v>
          </cell>
          <cell r="D260">
            <v>0</v>
          </cell>
          <cell r="E260" t="str">
            <v>.</v>
          </cell>
          <cell r="F260">
            <v>0</v>
          </cell>
          <cell r="G260" t="str">
            <v>.</v>
          </cell>
          <cell r="H260">
            <v>1</v>
          </cell>
          <cell r="I260">
            <v>120625.05</v>
          </cell>
          <cell r="J260">
            <v>3</v>
          </cell>
          <cell r="K260">
            <v>154129.5</v>
          </cell>
          <cell r="L260">
            <v>15</v>
          </cell>
          <cell r="M260">
            <v>222393.27</v>
          </cell>
          <cell r="N260">
            <v>19</v>
          </cell>
          <cell r="O260">
            <v>210738.45</v>
          </cell>
        </row>
        <row r="261">
          <cell r="A261">
            <v>18.001</v>
          </cell>
          <cell r="C261" t="str">
            <v>DRUG &amp; ALCOHOL ABUSE OR DEPENDENCE, LEFT AGAINST MEDICAL ADVICE                   </v>
          </cell>
          <cell r="D261">
            <v>0</v>
          </cell>
          <cell r="E261" t="str">
            <v>.</v>
          </cell>
          <cell r="F261">
            <v>5</v>
          </cell>
          <cell r="G261">
            <v>2997.3</v>
          </cell>
          <cell r="H261">
            <v>7</v>
          </cell>
          <cell r="I261">
            <v>7351.85</v>
          </cell>
          <cell r="J261">
            <v>6</v>
          </cell>
          <cell r="K261">
            <v>8017.82</v>
          </cell>
          <cell r="L261">
            <v>0</v>
          </cell>
          <cell r="M261" t="str">
            <v>.</v>
          </cell>
          <cell r="N261">
            <v>18</v>
          </cell>
          <cell r="O261">
            <v>7189.1</v>
          </cell>
        </row>
        <row r="262">
          <cell r="A262">
            <v>18.001</v>
          </cell>
          <cell r="C262" t="str">
            <v>NEONATE BIRTHWT 1500-1999G W MAJOR ANOMALY                                        </v>
          </cell>
          <cell r="D262">
            <v>0</v>
          </cell>
          <cell r="E262" t="str">
            <v>.</v>
          </cell>
          <cell r="F262">
            <v>2</v>
          </cell>
          <cell r="G262">
            <v>34263.4</v>
          </cell>
          <cell r="H262">
            <v>4</v>
          </cell>
          <cell r="I262">
            <v>30574.15</v>
          </cell>
          <cell r="J262">
            <v>9</v>
          </cell>
          <cell r="K262">
            <v>99806.6</v>
          </cell>
          <cell r="L262">
            <v>3</v>
          </cell>
          <cell r="M262">
            <v>59611.55</v>
          </cell>
          <cell r="N262">
            <v>18</v>
          </cell>
          <cell r="O262">
            <v>64213.38</v>
          </cell>
        </row>
        <row r="263">
          <cell r="A263">
            <v>18.001</v>
          </cell>
          <cell r="C263" t="str">
            <v>NEONATE BWT &lt;500G                                                                 </v>
          </cell>
          <cell r="D263">
            <v>0</v>
          </cell>
          <cell r="E263" t="str">
            <v>.</v>
          </cell>
          <cell r="F263">
            <v>12</v>
          </cell>
          <cell r="G263">
            <v>895</v>
          </cell>
          <cell r="H263">
            <v>1</v>
          </cell>
          <cell r="I263">
            <v>124229.4</v>
          </cell>
          <cell r="J263">
            <v>1</v>
          </cell>
          <cell r="K263">
            <v>941</v>
          </cell>
          <cell r="L263">
            <v>4</v>
          </cell>
          <cell r="M263">
            <v>1387</v>
          </cell>
          <cell r="N263">
            <v>18</v>
          </cell>
          <cell r="O263">
            <v>918</v>
          </cell>
        </row>
        <row r="264">
          <cell r="A264">
            <v>18.001</v>
          </cell>
          <cell r="C264" t="str">
            <v>OTHER O.R. PROC FOR OBSTETRIC DIAGNOSES EXCEPT DELIVERY DIAGNOSES                 </v>
          </cell>
          <cell r="D264">
            <v>0</v>
          </cell>
          <cell r="E264" t="str">
            <v>.</v>
          </cell>
          <cell r="F264">
            <v>10</v>
          </cell>
          <cell r="G264">
            <v>8831.9</v>
          </cell>
          <cell r="H264">
            <v>5</v>
          </cell>
          <cell r="I264">
            <v>9064.85</v>
          </cell>
          <cell r="J264">
            <v>3</v>
          </cell>
          <cell r="K264">
            <v>16234.1</v>
          </cell>
          <cell r="L264">
            <v>0</v>
          </cell>
          <cell r="M264" t="str">
            <v>.</v>
          </cell>
          <cell r="N264">
            <v>18</v>
          </cell>
          <cell r="O264">
            <v>10491.15</v>
          </cell>
        </row>
        <row r="265">
          <cell r="A265">
            <v>18</v>
          </cell>
          <cell r="C265" t="str">
            <v>MAJOR BLADDER PROCEDURES                                                          </v>
          </cell>
          <cell r="D265">
            <v>0</v>
          </cell>
          <cell r="E265" t="str">
            <v>.</v>
          </cell>
          <cell r="F265">
            <v>1</v>
          </cell>
          <cell r="G265">
            <v>15454.35</v>
          </cell>
          <cell r="H265">
            <v>5</v>
          </cell>
          <cell r="I265">
            <v>28647.6</v>
          </cell>
          <cell r="J265">
            <v>9</v>
          </cell>
          <cell r="K265">
            <v>42288.65</v>
          </cell>
          <cell r="L265">
            <v>3</v>
          </cell>
          <cell r="M265">
            <v>163997.65</v>
          </cell>
          <cell r="N265">
            <v>18</v>
          </cell>
          <cell r="O265">
            <v>41216.84</v>
          </cell>
        </row>
        <row r="266">
          <cell r="A266">
            <v>17</v>
          </cell>
          <cell r="C266" t="str">
            <v>COCAINE ABUSE &amp; DEPENDENCE                                                        </v>
          </cell>
          <cell r="D266">
            <v>0</v>
          </cell>
          <cell r="E266" t="str">
            <v>.</v>
          </cell>
          <cell r="F266">
            <v>1</v>
          </cell>
          <cell r="G266">
            <v>5086.45</v>
          </cell>
          <cell r="H266">
            <v>9</v>
          </cell>
          <cell r="I266">
            <v>6422</v>
          </cell>
          <cell r="J266">
            <v>6</v>
          </cell>
          <cell r="K266">
            <v>17924.68</v>
          </cell>
          <cell r="L266">
            <v>1</v>
          </cell>
          <cell r="M266">
            <v>24146.3</v>
          </cell>
          <cell r="N266">
            <v>17</v>
          </cell>
          <cell r="O266">
            <v>7948.15</v>
          </cell>
        </row>
        <row r="267">
          <cell r="A267">
            <v>16</v>
          </cell>
          <cell r="C267" t="str">
            <v>OTHER MENTAL HEALTH DISORDERS                                                     </v>
          </cell>
          <cell r="D267">
            <v>0</v>
          </cell>
          <cell r="E267" t="str">
            <v>.</v>
          </cell>
          <cell r="F267">
            <v>2</v>
          </cell>
          <cell r="G267">
            <v>11875.6</v>
          </cell>
          <cell r="H267">
            <v>12</v>
          </cell>
          <cell r="I267">
            <v>6939.15</v>
          </cell>
          <cell r="J267">
            <v>2</v>
          </cell>
          <cell r="K267">
            <v>9412.88</v>
          </cell>
          <cell r="L267">
            <v>0</v>
          </cell>
          <cell r="M267" t="str">
            <v>.</v>
          </cell>
          <cell r="N267">
            <v>16</v>
          </cell>
          <cell r="O267">
            <v>9240.58</v>
          </cell>
        </row>
        <row r="268">
          <cell r="A268">
            <v>15.001</v>
          </cell>
          <cell r="C268" t="str">
            <v>CRANIOTOMY FOR MULTIPLE SIGNIFICANT TRAUMA                                        </v>
          </cell>
          <cell r="D268">
            <v>0</v>
          </cell>
          <cell r="E268" t="str">
            <v>.</v>
          </cell>
          <cell r="F268">
            <v>0</v>
          </cell>
          <cell r="G268" t="str">
            <v>.</v>
          </cell>
          <cell r="H268">
            <v>2</v>
          </cell>
          <cell r="I268">
            <v>90305.21</v>
          </cell>
          <cell r="J268">
            <v>1</v>
          </cell>
          <cell r="K268">
            <v>78148.23</v>
          </cell>
          <cell r="L268">
            <v>12</v>
          </cell>
          <cell r="M268">
            <v>174927.16</v>
          </cell>
          <cell r="N268">
            <v>15</v>
          </cell>
          <cell r="O268">
            <v>122239.75</v>
          </cell>
        </row>
        <row r="269">
          <cell r="A269">
            <v>15.001</v>
          </cell>
          <cell r="C269" t="str">
            <v>HIV W MULTIPLE SIGNIFICANT HIV RELATED CONDITIONS                                 </v>
          </cell>
          <cell r="D269">
            <v>0</v>
          </cell>
          <cell r="E269" t="str">
            <v>.</v>
          </cell>
          <cell r="F269">
            <v>0</v>
          </cell>
          <cell r="G269" t="str">
            <v>.</v>
          </cell>
          <cell r="H269">
            <v>8</v>
          </cell>
          <cell r="I269">
            <v>12851.15</v>
          </cell>
          <cell r="J269">
            <v>7</v>
          </cell>
          <cell r="K269">
            <v>42909.7</v>
          </cell>
          <cell r="L269">
            <v>0</v>
          </cell>
          <cell r="M269" t="str">
            <v>.</v>
          </cell>
          <cell r="N269">
            <v>15</v>
          </cell>
          <cell r="O269">
            <v>15105.7</v>
          </cell>
        </row>
        <row r="270">
          <cell r="A270">
            <v>15.001</v>
          </cell>
          <cell r="C270" t="str">
            <v>OTHER PROCEDURES FOR ENDOCRINE, NUTRITIONAL &amp; METABOLIC DISORDERS                 </v>
          </cell>
          <cell r="D270">
            <v>0</v>
          </cell>
          <cell r="E270" t="str">
            <v>.</v>
          </cell>
          <cell r="F270">
            <v>1</v>
          </cell>
          <cell r="G270">
            <v>16615.8</v>
          </cell>
          <cell r="H270">
            <v>4</v>
          </cell>
          <cell r="I270">
            <v>20193.32</v>
          </cell>
          <cell r="J270">
            <v>5</v>
          </cell>
          <cell r="K270">
            <v>41654.85</v>
          </cell>
          <cell r="L270">
            <v>5</v>
          </cell>
          <cell r="M270">
            <v>68291.5</v>
          </cell>
          <cell r="N270">
            <v>15</v>
          </cell>
          <cell r="O270">
            <v>38111.55</v>
          </cell>
        </row>
        <row r="271">
          <cell r="A271">
            <v>15.001</v>
          </cell>
          <cell r="C271" t="str">
            <v>DORSAL &amp; LUMBAR FUSION PROC FOR CURVATURE OF BACK                                 </v>
          </cell>
          <cell r="D271">
            <v>0</v>
          </cell>
          <cell r="E271" t="str">
            <v>.</v>
          </cell>
          <cell r="F271">
            <v>5</v>
          </cell>
          <cell r="G271">
            <v>116850.5</v>
          </cell>
          <cell r="H271">
            <v>8</v>
          </cell>
          <cell r="I271">
            <v>123699.53</v>
          </cell>
          <cell r="J271">
            <v>2</v>
          </cell>
          <cell r="K271">
            <v>178237.09</v>
          </cell>
          <cell r="L271">
            <v>0</v>
          </cell>
          <cell r="M271" t="str">
            <v>.</v>
          </cell>
          <cell r="N271">
            <v>15</v>
          </cell>
          <cell r="O271">
            <v>123291.65</v>
          </cell>
        </row>
        <row r="272">
          <cell r="A272">
            <v>15</v>
          </cell>
          <cell r="C272" t="str">
            <v>EAR, NOSE, MOUTH, THROAT, CRANIAL/FACIAL MALIGNANCIES                             </v>
          </cell>
          <cell r="D272">
            <v>0</v>
          </cell>
          <cell r="E272" t="str">
            <v>.</v>
          </cell>
          <cell r="F272">
            <v>1</v>
          </cell>
          <cell r="G272">
            <v>21001.35</v>
          </cell>
          <cell r="H272">
            <v>2</v>
          </cell>
          <cell r="I272">
            <v>31357.61</v>
          </cell>
          <cell r="J272">
            <v>11</v>
          </cell>
          <cell r="K272">
            <v>36446.75</v>
          </cell>
          <cell r="L272">
            <v>1</v>
          </cell>
          <cell r="M272">
            <v>167857.25</v>
          </cell>
          <cell r="N272">
            <v>15</v>
          </cell>
          <cell r="O272">
            <v>35280.8</v>
          </cell>
        </row>
        <row r="273">
          <cell r="A273">
            <v>14.001</v>
          </cell>
          <cell r="C273" t="str">
            <v>KIDNEY &amp; URINARY TRACT MALIGNANCY                                                 </v>
          </cell>
          <cell r="D273">
            <v>0</v>
          </cell>
          <cell r="E273" t="str">
            <v>.</v>
          </cell>
          <cell r="F273">
            <v>1</v>
          </cell>
          <cell r="G273">
            <v>17311.22</v>
          </cell>
          <cell r="H273">
            <v>3</v>
          </cell>
          <cell r="I273">
            <v>11531.1</v>
          </cell>
          <cell r="J273">
            <v>7</v>
          </cell>
          <cell r="K273">
            <v>19229.25</v>
          </cell>
          <cell r="L273">
            <v>3</v>
          </cell>
          <cell r="M273">
            <v>20693.6</v>
          </cell>
          <cell r="N273">
            <v>14</v>
          </cell>
          <cell r="O273">
            <v>18270.24</v>
          </cell>
        </row>
        <row r="274">
          <cell r="A274">
            <v>14.001</v>
          </cell>
          <cell r="C274" t="str">
            <v>CARDIOMYOPATHY                                                                    </v>
          </cell>
          <cell r="D274">
            <v>0</v>
          </cell>
          <cell r="E274" t="str">
            <v>.</v>
          </cell>
          <cell r="F274">
            <v>1</v>
          </cell>
          <cell r="G274">
            <v>7272.1</v>
          </cell>
          <cell r="H274">
            <v>3</v>
          </cell>
          <cell r="I274">
            <v>15983.3</v>
          </cell>
          <cell r="J274">
            <v>6</v>
          </cell>
          <cell r="K274">
            <v>19327.96</v>
          </cell>
          <cell r="L274">
            <v>4</v>
          </cell>
          <cell r="M274">
            <v>38069.95</v>
          </cell>
          <cell r="N274">
            <v>14</v>
          </cell>
          <cell r="O274">
            <v>16743.88</v>
          </cell>
        </row>
        <row r="275">
          <cell r="A275">
            <v>14</v>
          </cell>
          <cell r="C275" t="str">
            <v>ACUTE MAJOR EYE INFECTIONS                                                        </v>
          </cell>
          <cell r="D275">
            <v>0</v>
          </cell>
          <cell r="E275" t="str">
            <v>.</v>
          </cell>
          <cell r="F275">
            <v>3</v>
          </cell>
          <cell r="G275">
            <v>5964.1</v>
          </cell>
          <cell r="H275">
            <v>6</v>
          </cell>
          <cell r="I275">
            <v>5865.1</v>
          </cell>
          <cell r="J275">
            <v>4</v>
          </cell>
          <cell r="K275">
            <v>10559.29</v>
          </cell>
          <cell r="L275">
            <v>1</v>
          </cell>
          <cell r="M275">
            <v>37066.15</v>
          </cell>
          <cell r="N275">
            <v>14</v>
          </cell>
          <cell r="O275">
            <v>6524.93</v>
          </cell>
        </row>
        <row r="276">
          <cell r="A276">
            <v>13</v>
          </cell>
          <cell r="C276" t="str">
            <v>CYSTIC FIBROSIS - PULMONARY DISEASE                                               </v>
          </cell>
          <cell r="D276">
            <v>0</v>
          </cell>
          <cell r="E276" t="str">
            <v>.</v>
          </cell>
          <cell r="F276">
            <v>0</v>
          </cell>
          <cell r="G276" t="str">
            <v>.</v>
          </cell>
          <cell r="H276">
            <v>6</v>
          </cell>
          <cell r="I276">
            <v>21866.65</v>
          </cell>
          <cell r="J276">
            <v>4</v>
          </cell>
          <cell r="K276">
            <v>29452.55</v>
          </cell>
          <cell r="L276">
            <v>3</v>
          </cell>
          <cell r="M276">
            <v>60024.85</v>
          </cell>
          <cell r="N276">
            <v>13</v>
          </cell>
          <cell r="O276">
            <v>25056.24</v>
          </cell>
        </row>
        <row r="277">
          <cell r="A277">
            <v>12</v>
          </cell>
          <cell r="C277" t="str">
            <v>NEONATE BWT 2000-2499G W MAJOR ANOMALY                                            </v>
          </cell>
          <cell r="D277">
            <v>0</v>
          </cell>
          <cell r="E277" t="str">
            <v>.</v>
          </cell>
          <cell r="F277">
            <v>7</v>
          </cell>
          <cell r="G277">
            <v>22254.6</v>
          </cell>
          <cell r="H277">
            <v>2</v>
          </cell>
          <cell r="I277">
            <v>30438.05</v>
          </cell>
          <cell r="J277">
            <v>2</v>
          </cell>
          <cell r="K277">
            <v>53525.7</v>
          </cell>
          <cell r="L277">
            <v>1</v>
          </cell>
          <cell r="M277">
            <v>191691.75</v>
          </cell>
          <cell r="N277">
            <v>12</v>
          </cell>
          <cell r="O277">
            <v>29916.93</v>
          </cell>
        </row>
        <row r="278">
          <cell r="A278">
            <v>10.001</v>
          </cell>
          <cell r="C278" t="str">
            <v>PARTIAL THICKNESS BURNS W OR W/O SKIN GRAFT                                       </v>
          </cell>
          <cell r="D278">
            <v>0</v>
          </cell>
          <cell r="E278" t="str">
            <v>.</v>
          </cell>
          <cell r="F278">
            <v>3</v>
          </cell>
          <cell r="G278">
            <v>6306.2</v>
          </cell>
          <cell r="H278">
            <v>6</v>
          </cell>
          <cell r="I278">
            <v>7804.2</v>
          </cell>
          <cell r="J278">
            <v>1</v>
          </cell>
          <cell r="K278">
            <v>8226.4</v>
          </cell>
          <cell r="L278">
            <v>0</v>
          </cell>
          <cell r="M278" t="str">
            <v>.</v>
          </cell>
          <cell r="N278">
            <v>10</v>
          </cell>
          <cell r="O278">
            <v>7266.3</v>
          </cell>
        </row>
        <row r="279">
          <cell r="A279">
            <v>10.001</v>
          </cell>
          <cell r="C279" t="str">
            <v>NEONATE BWT 1250-1499G W OR W/O OTHER SIGNIFICANT CONDITION                       </v>
          </cell>
          <cell r="D279">
            <v>0</v>
          </cell>
          <cell r="E279" t="str">
            <v>.</v>
          </cell>
          <cell r="F279">
            <v>5</v>
          </cell>
          <cell r="G279">
            <v>55978.95</v>
          </cell>
          <cell r="H279">
            <v>4</v>
          </cell>
          <cell r="I279">
            <v>49752.6</v>
          </cell>
          <cell r="J279">
            <v>1</v>
          </cell>
          <cell r="K279">
            <v>125956.85</v>
          </cell>
          <cell r="L279">
            <v>0</v>
          </cell>
          <cell r="M279" t="str">
            <v>.</v>
          </cell>
          <cell r="N279">
            <v>10</v>
          </cell>
          <cell r="O279">
            <v>53615.08</v>
          </cell>
        </row>
        <row r="280">
          <cell r="A280">
            <v>10.001</v>
          </cell>
          <cell r="C280" t="str">
            <v>ACUTE &amp; SUBACUTE ENDOCARDITIS                                                     </v>
          </cell>
          <cell r="D280">
            <v>0</v>
          </cell>
          <cell r="E280" t="str">
            <v>.</v>
          </cell>
          <cell r="F280">
            <v>0</v>
          </cell>
          <cell r="G280" t="str">
            <v>.</v>
          </cell>
          <cell r="H280">
            <v>3</v>
          </cell>
          <cell r="I280">
            <v>20058.4</v>
          </cell>
          <cell r="J280">
            <v>7</v>
          </cell>
          <cell r="K280">
            <v>32996.97</v>
          </cell>
          <cell r="L280">
            <v>0</v>
          </cell>
          <cell r="M280" t="str">
            <v>.</v>
          </cell>
          <cell r="N280">
            <v>10</v>
          </cell>
          <cell r="O280">
            <v>23038.82</v>
          </cell>
        </row>
        <row r="281">
          <cell r="A281">
            <v>10</v>
          </cell>
          <cell r="C281" t="str">
            <v>EYE PROCEDURES EXCEPT ORBIT                                                       </v>
          </cell>
          <cell r="D281">
            <v>0</v>
          </cell>
          <cell r="E281" t="str">
            <v>.</v>
          </cell>
          <cell r="F281">
            <v>5</v>
          </cell>
          <cell r="G281">
            <v>8433.55</v>
          </cell>
          <cell r="H281">
            <v>4</v>
          </cell>
          <cell r="I281">
            <v>8279.18</v>
          </cell>
          <cell r="J281">
            <v>1</v>
          </cell>
          <cell r="K281">
            <v>19365.68</v>
          </cell>
          <cell r="L281">
            <v>0</v>
          </cell>
          <cell r="M281" t="str">
            <v>.</v>
          </cell>
          <cell r="N281">
            <v>10</v>
          </cell>
          <cell r="O281">
            <v>9034.08</v>
          </cell>
        </row>
        <row r="282">
          <cell r="A282">
            <v>9.001</v>
          </cell>
          <cell r="C282" t="str">
            <v>ADJUSTMENT DISORDERS &amp; NEUROSES EXCEPT DEPRESSIVE DIAGNOSES                       </v>
          </cell>
          <cell r="D282">
            <v>0</v>
          </cell>
          <cell r="E282" t="str">
            <v>.</v>
          </cell>
          <cell r="F282">
            <v>3</v>
          </cell>
          <cell r="G282">
            <v>6706.95</v>
          </cell>
          <cell r="H282">
            <v>4</v>
          </cell>
          <cell r="I282">
            <v>12022.08</v>
          </cell>
          <cell r="J282">
            <v>2</v>
          </cell>
          <cell r="K282">
            <v>16034.5</v>
          </cell>
          <cell r="L282">
            <v>0</v>
          </cell>
          <cell r="M282" t="str">
            <v>.</v>
          </cell>
          <cell r="N282">
            <v>9</v>
          </cell>
          <cell r="O282">
            <v>13097.5</v>
          </cell>
        </row>
        <row r="283">
          <cell r="A283">
            <v>9</v>
          </cell>
          <cell r="C283" t="str">
            <v>OTHER PROCEDURES OF BLOOD &amp; BLOOD-FORMING ORGANS                                  </v>
          </cell>
          <cell r="D283">
            <v>0</v>
          </cell>
          <cell r="E283" t="str">
            <v>.</v>
          </cell>
          <cell r="F283">
            <v>4</v>
          </cell>
          <cell r="G283">
            <v>16374.51</v>
          </cell>
          <cell r="H283">
            <v>2</v>
          </cell>
          <cell r="I283">
            <v>18219.68</v>
          </cell>
          <cell r="J283">
            <v>3</v>
          </cell>
          <cell r="K283">
            <v>39623.45</v>
          </cell>
          <cell r="L283">
            <v>0</v>
          </cell>
          <cell r="M283" t="str">
            <v>.</v>
          </cell>
          <cell r="N283">
            <v>9</v>
          </cell>
          <cell r="O283">
            <v>21438.1</v>
          </cell>
        </row>
        <row r="284">
          <cell r="A284">
            <v>8.001</v>
          </cell>
          <cell r="C284" t="str">
            <v>NEONATE, TRANSFERRED &lt;5 DAYS OLD, NOT BORN HERE                                   </v>
          </cell>
          <cell r="D284">
            <v>0</v>
          </cell>
          <cell r="E284" t="str">
            <v>.</v>
          </cell>
          <cell r="F284">
            <v>1</v>
          </cell>
          <cell r="G284">
            <v>2192.6</v>
          </cell>
          <cell r="H284">
            <v>1</v>
          </cell>
          <cell r="I284">
            <v>22655.5</v>
          </cell>
          <cell r="J284">
            <v>1</v>
          </cell>
          <cell r="K284">
            <v>18084.1</v>
          </cell>
          <cell r="L284">
            <v>5</v>
          </cell>
          <cell r="M284">
            <v>34717.95</v>
          </cell>
          <cell r="N284">
            <v>8</v>
          </cell>
          <cell r="O284">
            <v>25129.9</v>
          </cell>
        </row>
        <row r="285">
          <cell r="A285">
            <v>8.001</v>
          </cell>
          <cell r="C285" t="str">
            <v>NEPHRITIS &amp; NEPHROSIS                                                             </v>
          </cell>
          <cell r="D285">
            <v>0</v>
          </cell>
          <cell r="E285" t="str">
            <v>.</v>
          </cell>
          <cell r="F285">
            <v>0</v>
          </cell>
          <cell r="G285" t="str">
            <v>.</v>
          </cell>
          <cell r="H285">
            <v>2</v>
          </cell>
          <cell r="I285">
            <v>15779.97</v>
          </cell>
          <cell r="J285">
            <v>6</v>
          </cell>
          <cell r="K285">
            <v>18337.1</v>
          </cell>
          <cell r="L285">
            <v>0</v>
          </cell>
          <cell r="M285" t="str">
            <v>.</v>
          </cell>
          <cell r="N285">
            <v>8</v>
          </cell>
          <cell r="O285">
            <v>15779.97</v>
          </cell>
        </row>
        <row r="286">
          <cell r="A286">
            <v>8.001</v>
          </cell>
          <cell r="C286" t="str">
            <v>MALIGNANT BREAST DISORDERS                                                        </v>
          </cell>
          <cell r="D286">
            <v>0</v>
          </cell>
          <cell r="E286" t="str">
            <v>.</v>
          </cell>
          <cell r="F286">
            <v>0</v>
          </cell>
          <cell r="G286" t="str">
            <v>.</v>
          </cell>
          <cell r="H286">
            <v>3</v>
          </cell>
          <cell r="I286">
            <v>11793.4</v>
          </cell>
          <cell r="J286">
            <v>5</v>
          </cell>
          <cell r="K286">
            <v>16834.25</v>
          </cell>
          <cell r="L286">
            <v>0</v>
          </cell>
          <cell r="M286" t="str">
            <v>.</v>
          </cell>
          <cell r="N286">
            <v>8</v>
          </cell>
          <cell r="O286">
            <v>14313.83</v>
          </cell>
        </row>
        <row r="287">
          <cell r="A287">
            <v>8.001</v>
          </cell>
          <cell r="C287" t="str">
            <v>PERMANENT CARDIAC PACEMAKER IMPLANT W AMI, HEART FAILURE OR SHOCK                 </v>
          </cell>
          <cell r="D287">
            <v>0</v>
          </cell>
          <cell r="E287" t="str">
            <v>.</v>
          </cell>
          <cell r="F287">
            <v>0</v>
          </cell>
          <cell r="G287" t="str">
            <v>.</v>
          </cell>
          <cell r="H287">
            <v>4</v>
          </cell>
          <cell r="I287">
            <v>51426.33</v>
          </cell>
          <cell r="J287">
            <v>3</v>
          </cell>
          <cell r="K287">
            <v>70846.95</v>
          </cell>
          <cell r="L287">
            <v>1</v>
          </cell>
          <cell r="M287">
            <v>85925.15</v>
          </cell>
          <cell r="N287">
            <v>8</v>
          </cell>
          <cell r="O287">
            <v>67790.45</v>
          </cell>
        </row>
        <row r="288">
          <cell r="A288">
            <v>8</v>
          </cell>
          <cell r="C288" t="str">
            <v>SINUS &amp; MASTOID PROCEDURES                                                        </v>
          </cell>
          <cell r="D288">
            <v>0</v>
          </cell>
          <cell r="E288" t="str">
            <v>.</v>
          </cell>
          <cell r="F288">
            <v>4</v>
          </cell>
          <cell r="G288">
            <v>18678.85</v>
          </cell>
          <cell r="H288">
            <v>2</v>
          </cell>
          <cell r="I288">
            <v>28728.5</v>
          </cell>
          <cell r="J288">
            <v>1</v>
          </cell>
          <cell r="K288">
            <v>36219.1</v>
          </cell>
          <cell r="L288">
            <v>1</v>
          </cell>
          <cell r="M288">
            <v>62264.75</v>
          </cell>
          <cell r="N288">
            <v>8</v>
          </cell>
          <cell r="O288">
            <v>21068.25</v>
          </cell>
        </row>
        <row r="289">
          <cell r="A289">
            <v>7.001</v>
          </cell>
          <cell r="C289" t="str">
            <v>NEONATAL AFTERCARE                                                                </v>
          </cell>
          <cell r="D289">
            <v>0</v>
          </cell>
          <cell r="E289" t="str">
            <v>.</v>
          </cell>
          <cell r="F289">
            <v>0</v>
          </cell>
          <cell r="G289" t="str">
            <v>.</v>
          </cell>
          <cell r="H289">
            <v>2</v>
          </cell>
          <cell r="I289">
            <v>70551.33</v>
          </cell>
          <cell r="J289">
            <v>3</v>
          </cell>
          <cell r="K289">
            <v>69666.85</v>
          </cell>
          <cell r="L289">
            <v>2</v>
          </cell>
          <cell r="M289">
            <v>253494.4</v>
          </cell>
          <cell r="N289">
            <v>7</v>
          </cell>
          <cell r="O289">
            <v>70055.85</v>
          </cell>
        </row>
        <row r="290">
          <cell r="A290">
            <v>7.001</v>
          </cell>
          <cell r="C290" t="str">
            <v>OTHER AFTERCARE &amp; CONVALESCENCE                                                   </v>
          </cell>
          <cell r="D290">
            <v>0</v>
          </cell>
          <cell r="E290" t="str">
            <v>.</v>
          </cell>
          <cell r="F290">
            <v>1</v>
          </cell>
          <cell r="G290">
            <v>3052.8</v>
          </cell>
          <cell r="H290">
            <v>3</v>
          </cell>
          <cell r="I290">
            <v>7204.9</v>
          </cell>
          <cell r="J290">
            <v>1</v>
          </cell>
          <cell r="K290">
            <v>47135.15</v>
          </cell>
          <cell r="L290">
            <v>2</v>
          </cell>
          <cell r="M290">
            <v>32985.98</v>
          </cell>
          <cell r="N290">
            <v>7</v>
          </cell>
          <cell r="O290">
            <v>19682.55</v>
          </cell>
        </row>
        <row r="291">
          <cell r="A291">
            <v>7.001</v>
          </cell>
          <cell r="C291" t="str">
            <v>MALIGNANCY, MALE REPRODUCTIVE SYSTEM                                              </v>
          </cell>
          <cell r="D291">
            <v>0</v>
          </cell>
          <cell r="E291" t="str">
            <v>.</v>
          </cell>
          <cell r="F291">
            <v>0</v>
          </cell>
          <cell r="G291" t="str">
            <v>.</v>
          </cell>
          <cell r="H291">
            <v>4</v>
          </cell>
          <cell r="I291">
            <v>11880.38</v>
          </cell>
          <cell r="J291">
            <v>2</v>
          </cell>
          <cell r="K291">
            <v>11560.2</v>
          </cell>
          <cell r="L291">
            <v>1</v>
          </cell>
          <cell r="M291">
            <v>28870.55</v>
          </cell>
          <cell r="N291">
            <v>7</v>
          </cell>
          <cell r="O291">
            <v>12661.15</v>
          </cell>
        </row>
        <row r="292">
          <cell r="A292">
            <v>7</v>
          </cell>
          <cell r="C292" t="str">
            <v>MAJOR LARYNX &amp; TRACHEA PROCEDURES                                                 </v>
          </cell>
          <cell r="D292">
            <v>0</v>
          </cell>
          <cell r="E292" t="str">
            <v>.</v>
          </cell>
          <cell r="F292">
            <v>0</v>
          </cell>
          <cell r="G292" t="str">
            <v>.</v>
          </cell>
          <cell r="H292">
            <v>4</v>
          </cell>
          <cell r="I292">
            <v>58707.49</v>
          </cell>
          <cell r="J292">
            <v>3</v>
          </cell>
          <cell r="K292">
            <v>121172.5</v>
          </cell>
          <cell r="L292">
            <v>0</v>
          </cell>
          <cell r="M292" t="str">
            <v>.</v>
          </cell>
          <cell r="N292">
            <v>7</v>
          </cell>
          <cell r="O292">
            <v>63991.33</v>
          </cell>
        </row>
        <row r="293">
          <cell r="A293">
            <v>6.001</v>
          </cell>
          <cell r="C293" t="str">
            <v>PENIS PROCEDURES                                                                  </v>
          </cell>
          <cell r="D293">
            <v>0</v>
          </cell>
          <cell r="E293" t="str">
            <v>.</v>
          </cell>
          <cell r="F293">
            <v>2</v>
          </cell>
          <cell r="G293">
            <v>10036.7</v>
          </cell>
          <cell r="H293">
            <v>4</v>
          </cell>
          <cell r="I293">
            <v>16800</v>
          </cell>
          <cell r="J293">
            <v>0</v>
          </cell>
          <cell r="K293" t="str">
            <v>.</v>
          </cell>
          <cell r="L293">
            <v>0</v>
          </cell>
          <cell r="M293" t="str">
            <v>.</v>
          </cell>
          <cell r="N293">
            <v>6</v>
          </cell>
          <cell r="O293">
            <v>11957.58</v>
          </cell>
        </row>
        <row r="294">
          <cell r="A294">
            <v>6</v>
          </cell>
          <cell r="C294" t="str">
            <v>ORBITAL PROCEDURES                                                                </v>
          </cell>
          <cell r="D294">
            <v>0</v>
          </cell>
          <cell r="E294" t="str">
            <v>.</v>
          </cell>
          <cell r="F294">
            <v>0</v>
          </cell>
          <cell r="G294" t="str">
            <v>.</v>
          </cell>
          <cell r="H294">
            <v>6</v>
          </cell>
          <cell r="I294">
            <v>22827.11</v>
          </cell>
          <cell r="J294">
            <v>0</v>
          </cell>
          <cell r="K294" t="str">
            <v>.</v>
          </cell>
          <cell r="L294">
            <v>0</v>
          </cell>
          <cell r="M294" t="str">
            <v>.</v>
          </cell>
          <cell r="N294">
            <v>6</v>
          </cell>
          <cell r="O294">
            <v>22827.11</v>
          </cell>
        </row>
        <row r="295">
          <cell r="A295">
            <v>5.001</v>
          </cell>
          <cell r="C295" t="str">
            <v>EXTENSIVE 3RD DEGREE OR FULL THICKNESS BURNS W/O SKIN GRAFT                       </v>
          </cell>
          <cell r="D295">
            <v>0</v>
          </cell>
          <cell r="E295" t="str">
            <v>.</v>
          </cell>
          <cell r="F295">
            <v>0</v>
          </cell>
          <cell r="G295" t="str">
            <v>.</v>
          </cell>
          <cell r="H295">
            <v>3</v>
          </cell>
          <cell r="I295">
            <v>12152.12</v>
          </cell>
          <cell r="J295">
            <v>0</v>
          </cell>
          <cell r="K295" t="str">
            <v>.</v>
          </cell>
          <cell r="L295">
            <v>2</v>
          </cell>
          <cell r="M295">
            <v>49874.69</v>
          </cell>
          <cell r="N295">
            <v>5</v>
          </cell>
          <cell r="O295">
            <v>20107.6</v>
          </cell>
        </row>
        <row r="296">
          <cell r="A296">
            <v>5</v>
          </cell>
          <cell r="C296" t="str">
            <v>TESTES &amp; SCROTAL PROCEDURES                                                       </v>
          </cell>
          <cell r="D296">
            <v>0</v>
          </cell>
          <cell r="E296" t="str">
            <v>.</v>
          </cell>
          <cell r="F296">
            <v>4</v>
          </cell>
          <cell r="G296">
            <v>8533.85</v>
          </cell>
          <cell r="H296">
            <v>1</v>
          </cell>
          <cell r="I296">
            <v>11804.35</v>
          </cell>
          <cell r="J296">
            <v>0</v>
          </cell>
          <cell r="K296" t="str">
            <v>.</v>
          </cell>
          <cell r="L296">
            <v>0</v>
          </cell>
          <cell r="M296" t="str">
            <v>.</v>
          </cell>
          <cell r="N296">
            <v>5</v>
          </cell>
          <cell r="O296">
            <v>8604.05</v>
          </cell>
        </row>
        <row r="297">
          <cell r="A297">
            <v>4.001</v>
          </cell>
          <cell r="C297" t="str">
            <v>MENTAL ILLNESS DIAGNOSIS W O.R. PROCEDURE                                         </v>
          </cell>
          <cell r="D297">
            <v>0</v>
          </cell>
          <cell r="E297" t="str">
            <v>.</v>
          </cell>
          <cell r="F297">
            <v>0</v>
          </cell>
          <cell r="G297" t="str">
            <v>.</v>
          </cell>
          <cell r="H297">
            <v>1</v>
          </cell>
          <cell r="I297">
            <v>28752.7</v>
          </cell>
          <cell r="J297">
            <v>2</v>
          </cell>
          <cell r="K297">
            <v>33841.28</v>
          </cell>
          <cell r="L297">
            <v>1</v>
          </cell>
          <cell r="M297">
            <v>124597.6</v>
          </cell>
          <cell r="N297">
            <v>4</v>
          </cell>
          <cell r="O297">
            <v>35318</v>
          </cell>
        </row>
        <row r="298">
          <cell r="A298">
            <v>4.001</v>
          </cell>
          <cell r="C298" t="str">
            <v>NEONATE BIRTHWT 1500-1999G W CONGENITAL/PERINATAL INFECTION                       </v>
          </cell>
          <cell r="D298">
            <v>0</v>
          </cell>
          <cell r="E298" t="str">
            <v>.</v>
          </cell>
          <cell r="F298">
            <v>2</v>
          </cell>
          <cell r="G298">
            <v>34439.6</v>
          </cell>
          <cell r="H298">
            <v>1</v>
          </cell>
          <cell r="I298">
            <v>46644.9</v>
          </cell>
          <cell r="J298">
            <v>0</v>
          </cell>
          <cell r="K298" t="str">
            <v>.</v>
          </cell>
          <cell r="L298">
            <v>1</v>
          </cell>
          <cell r="M298">
            <v>7648.6</v>
          </cell>
          <cell r="N298">
            <v>4</v>
          </cell>
          <cell r="O298">
            <v>34439.6</v>
          </cell>
        </row>
        <row r="299">
          <cell r="A299">
            <v>4.001</v>
          </cell>
          <cell r="C299" t="str">
            <v>NEONATE BIRTHWT 1000-1249G W OR W/O OTHER SIGNIFICANT CONDITION                   </v>
          </cell>
          <cell r="D299">
            <v>0</v>
          </cell>
          <cell r="E299" t="str">
            <v>.</v>
          </cell>
          <cell r="F299">
            <v>2</v>
          </cell>
          <cell r="G299">
            <v>28980.15</v>
          </cell>
          <cell r="H299">
            <v>1</v>
          </cell>
          <cell r="I299">
            <v>62168</v>
          </cell>
          <cell r="J299">
            <v>1</v>
          </cell>
          <cell r="K299">
            <v>127061.25</v>
          </cell>
          <cell r="L299">
            <v>0</v>
          </cell>
          <cell r="M299" t="str">
            <v>.</v>
          </cell>
          <cell r="N299">
            <v>4</v>
          </cell>
          <cell r="O299">
            <v>49803.3</v>
          </cell>
        </row>
        <row r="300">
          <cell r="A300">
            <v>4.001</v>
          </cell>
          <cell r="C300" t="str">
            <v>DILATION &amp; CURETTAGE FOR NON-OBSTETRIC DIAGNOSES                                  </v>
          </cell>
          <cell r="D300">
            <v>0</v>
          </cell>
          <cell r="E300" t="str">
            <v>.</v>
          </cell>
          <cell r="F300">
            <v>3</v>
          </cell>
          <cell r="G300">
            <v>12210.85</v>
          </cell>
          <cell r="H300">
            <v>1</v>
          </cell>
          <cell r="I300">
            <v>16520.5</v>
          </cell>
          <cell r="J300">
            <v>0</v>
          </cell>
          <cell r="K300" t="str">
            <v>.</v>
          </cell>
          <cell r="L300">
            <v>0</v>
          </cell>
          <cell r="M300" t="str">
            <v>.</v>
          </cell>
          <cell r="N300">
            <v>4</v>
          </cell>
          <cell r="O300">
            <v>12984.4</v>
          </cell>
        </row>
        <row r="301">
          <cell r="A301">
            <v>4</v>
          </cell>
          <cell r="C301" t="str">
            <v>OTHER MALE REPRODUCTIVE SYSTEM &amp; RELATED PROCEDURES                               </v>
          </cell>
          <cell r="D301">
            <v>0</v>
          </cell>
          <cell r="E301" t="str">
            <v>.</v>
          </cell>
          <cell r="F301">
            <v>0</v>
          </cell>
          <cell r="G301" t="str">
            <v>.</v>
          </cell>
          <cell r="H301">
            <v>1</v>
          </cell>
          <cell r="I301">
            <v>11483.15</v>
          </cell>
          <cell r="J301">
            <v>1</v>
          </cell>
          <cell r="K301">
            <v>13172.5</v>
          </cell>
          <cell r="L301">
            <v>2</v>
          </cell>
          <cell r="M301">
            <v>291025.13</v>
          </cell>
          <cell r="N301">
            <v>4</v>
          </cell>
          <cell r="O301">
            <v>144970.6</v>
          </cell>
        </row>
        <row r="302">
          <cell r="A302">
            <v>3.001</v>
          </cell>
          <cell r="C302" t="str">
            <v>DISORDERS OF PERSONALITY &amp; IMPULSE CONTROL                                        </v>
          </cell>
          <cell r="D302">
            <v>0</v>
          </cell>
          <cell r="E302" t="str">
            <v>.</v>
          </cell>
          <cell r="F302">
            <v>1</v>
          </cell>
          <cell r="G302">
            <v>8970.35</v>
          </cell>
          <cell r="H302">
            <v>2</v>
          </cell>
          <cell r="I302">
            <v>37740.1</v>
          </cell>
          <cell r="J302">
            <v>0</v>
          </cell>
          <cell r="K302" t="str">
            <v>.</v>
          </cell>
          <cell r="L302">
            <v>0</v>
          </cell>
          <cell r="M302" t="str">
            <v>.</v>
          </cell>
          <cell r="N302">
            <v>3</v>
          </cell>
          <cell r="O302">
            <v>31775.6</v>
          </cell>
        </row>
        <row r="303">
          <cell r="A303">
            <v>3</v>
          </cell>
          <cell r="C303" t="str">
            <v>NEONATE BWT 2000-2499G W CONGENITAL/PERINATAL INFECTION                           </v>
          </cell>
          <cell r="D303">
            <v>0</v>
          </cell>
          <cell r="E303" t="str">
            <v>.</v>
          </cell>
          <cell r="F303">
            <v>3</v>
          </cell>
          <cell r="G303">
            <v>12379.35</v>
          </cell>
          <cell r="H303">
            <v>0</v>
          </cell>
          <cell r="I303" t="str">
            <v>.</v>
          </cell>
          <cell r="J303">
            <v>0</v>
          </cell>
          <cell r="K303" t="str">
            <v>.</v>
          </cell>
          <cell r="L303">
            <v>0</v>
          </cell>
          <cell r="M303" t="str">
            <v>.</v>
          </cell>
          <cell r="N303">
            <v>3</v>
          </cell>
          <cell r="O303">
            <v>12379.35</v>
          </cell>
        </row>
        <row r="304">
          <cell r="A304">
            <v>2.001</v>
          </cell>
          <cell r="C304" t="str">
            <v>RADIOTHERAPY                                                                      </v>
          </cell>
          <cell r="D304">
            <v>0</v>
          </cell>
          <cell r="E304" t="str">
            <v>.</v>
          </cell>
          <cell r="F304">
            <v>1</v>
          </cell>
          <cell r="G304">
            <v>6935.25</v>
          </cell>
          <cell r="H304">
            <v>1</v>
          </cell>
          <cell r="I304">
            <v>24343.65</v>
          </cell>
          <cell r="J304">
            <v>0</v>
          </cell>
          <cell r="K304" t="str">
            <v>.</v>
          </cell>
          <cell r="L304">
            <v>0</v>
          </cell>
          <cell r="M304" t="str">
            <v>.</v>
          </cell>
          <cell r="N304">
            <v>2</v>
          </cell>
          <cell r="O304">
            <v>15639.45</v>
          </cell>
        </row>
        <row r="305">
          <cell r="A305">
            <v>2.001</v>
          </cell>
          <cell r="C305" t="str">
            <v>BPD &amp; OTH CHRONIC RESPIRATORY DISEASES ARISING IN PERINATAL PERIOD                </v>
          </cell>
          <cell r="D305">
            <v>0</v>
          </cell>
          <cell r="E305" t="str">
            <v>.</v>
          </cell>
          <cell r="F305">
            <v>0</v>
          </cell>
          <cell r="G305" t="str">
            <v>.</v>
          </cell>
          <cell r="H305">
            <v>1</v>
          </cell>
          <cell r="I305">
            <v>129079</v>
          </cell>
          <cell r="J305">
            <v>0</v>
          </cell>
          <cell r="K305" t="str">
            <v>.</v>
          </cell>
          <cell r="L305">
            <v>1</v>
          </cell>
          <cell r="M305">
            <v>118280.6</v>
          </cell>
          <cell r="N305">
            <v>2</v>
          </cell>
          <cell r="O305">
            <v>123679.8</v>
          </cell>
        </row>
        <row r="306">
          <cell r="A306">
            <v>2</v>
          </cell>
          <cell r="C306" t="str">
            <v>CLEFT LIP &amp; PALATE REPAIR                                                         </v>
          </cell>
          <cell r="D306">
            <v>0</v>
          </cell>
          <cell r="E306" t="str">
            <v>.</v>
          </cell>
          <cell r="F306">
            <v>1</v>
          </cell>
          <cell r="G306">
            <v>10870.3</v>
          </cell>
          <cell r="H306">
            <v>1</v>
          </cell>
          <cell r="I306">
            <v>16676.8</v>
          </cell>
          <cell r="J306">
            <v>0</v>
          </cell>
          <cell r="K306" t="str">
            <v>.</v>
          </cell>
          <cell r="L306">
            <v>0</v>
          </cell>
          <cell r="M306" t="str">
            <v>.</v>
          </cell>
          <cell r="N306">
            <v>2</v>
          </cell>
          <cell r="O306">
            <v>13773.55</v>
          </cell>
        </row>
        <row r="307">
          <cell r="A307">
            <v>1.001</v>
          </cell>
          <cell r="C307" t="str">
            <v>FULL THICKNESS BURNS W SKIN GRAFT                                                 </v>
          </cell>
          <cell r="D307">
            <v>0</v>
          </cell>
          <cell r="E307" t="str">
            <v>.</v>
          </cell>
          <cell r="F307">
            <v>0</v>
          </cell>
          <cell r="G307" t="str">
            <v>.</v>
          </cell>
          <cell r="H307">
            <v>0</v>
          </cell>
          <cell r="I307" t="str">
            <v>.</v>
          </cell>
          <cell r="J307">
            <v>1</v>
          </cell>
          <cell r="K307">
            <v>22008.45</v>
          </cell>
          <cell r="L307">
            <v>0</v>
          </cell>
          <cell r="M307" t="str">
            <v>.</v>
          </cell>
          <cell r="N307">
            <v>1</v>
          </cell>
          <cell r="O307">
            <v>22008.45</v>
          </cell>
        </row>
        <row r="308">
          <cell r="A308">
            <v>1.001</v>
          </cell>
          <cell r="C308" t="str">
            <v>EATING DISORDERS                                                                  </v>
          </cell>
          <cell r="D308">
            <v>0</v>
          </cell>
          <cell r="E308" t="str">
            <v>.</v>
          </cell>
          <cell r="F308">
            <v>0</v>
          </cell>
          <cell r="G308" t="str">
            <v>.</v>
          </cell>
          <cell r="H308">
            <v>0</v>
          </cell>
          <cell r="I308" t="str">
            <v>.</v>
          </cell>
          <cell r="J308">
            <v>0</v>
          </cell>
          <cell r="K308" t="str">
            <v>.</v>
          </cell>
          <cell r="L308">
            <v>1</v>
          </cell>
          <cell r="M308">
            <v>62469.35</v>
          </cell>
          <cell r="N308">
            <v>1</v>
          </cell>
          <cell r="O308">
            <v>62469.35</v>
          </cell>
        </row>
        <row r="309">
          <cell r="A309">
            <v>1</v>
          </cell>
          <cell r="C309" t="str">
            <v>CHILDHOOD BEHAVIORAL DISORDERS                                                    </v>
          </cell>
          <cell r="D309">
            <v>0</v>
          </cell>
          <cell r="E309" t="str">
            <v>.</v>
          </cell>
          <cell r="F309">
            <v>0</v>
          </cell>
          <cell r="G309" t="str">
            <v>.</v>
          </cell>
          <cell r="H309">
            <v>1</v>
          </cell>
          <cell r="I309">
            <v>2667.55</v>
          </cell>
          <cell r="J309">
            <v>0</v>
          </cell>
          <cell r="K309" t="str">
            <v>.</v>
          </cell>
          <cell r="L309">
            <v>0</v>
          </cell>
          <cell r="M309" t="str">
            <v>.</v>
          </cell>
          <cell r="N309">
            <v>1</v>
          </cell>
          <cell r="O309">
            <v>2667.55</v>
          </cell>
        </row>
      </sheetData>
      <sheetData sheetId="29">
        <row r="6">
          <cell r="A6">
            <v>789</v>
          </cell>
          <cell r="B6" t="str">
            <v>drg</v>
          </cell>
          <cell r="C6" t="str">
            <v>NEONATE BIRTHWT &gt;2499G, NORMAL NEWBORN OR NEONATE W OTHER PROBLEM                 </v>
          </cell>
          <cell r="D6">
            <v>0</v>
          </cell>
          <cell r="E6" t="str">
            <v>.</v>
          </cell>
          <cell r="F6">
            <v>578</v>
          </cell>
          <cell r="G6">
            <v>2013</v>
          </cell>
          <cell r="H6">
            <v>169</v>
          </cell>
          <cell r="I6">
            <v>2306</v>
          </cell>
          <cell r="J6">
            <v>42</v>
          </cell>
          <cell r="K6">
            <v>3553.5</v>
          </cell>
          <cell r="L6">
            <v>0</v>
          </cell>
          <cell r="M6" t="str">
            <v>.</v>
          </cell>
          <cell r="N6">
            <v>789</v>
          </cell>
          <cell r="O6">
            <v>2105</v>
          </cell>
        </row>
        <row r="7">
          <cell r="A7">
            <v>628</v>
          </cell>
          <cell r="C7" t="str">
            <v>VAGINAL DELIVERY                                                                  </v>
          </cell>
          <cell r="D7">
            <v>0</v>
          </cell>
          <cell r="E7" t="str">
            <v>.</v>
          </cell>
          <cell r="F7">
            <v>425</v>
          </cell>
          <cell r="G7">
            <v>5509</v>
          </cell>
          <cell r="H7">
            <v>186</v>
          </cell>
          <cell r="I7">
            <v>6049.5</v>
          </cell>
          <cell r="J7">
            <v>16</v>
          </cell>
          <cell r="K7">
            <v>7776.5</v>
          </cell>
          <cell r="L7">
            <v>1</v>
          </cell>
          <cell r="M7">
            <v>26877</v>
          </cell>
          <cell r="N7">
            <v>628</v>
          </cell>
          <cell r="O7">
            <v>5634.5</v>
          </cell>
        </row>
        <row r="8">
          <cell r="A8">
            <v>258</v>
          </cell>
          <cell r="C8" t="str">
            <v>SEPTICEMIA &amp; DISSEMINATED INFECTIONS                                              </v>
          </cell>
          <cell r="D8">
            <v>0</v>
          </cell>
          <cell r="E8" t="str">
            <v>.</v>
          </cell>
          <cell r="F8">
            <v>7</v>
          </cell>
          <cell r="G8">
            <v>9028</v>
          </cell>
          <cell r="H8">
            <v>34</v>
          </cell>
          <cell r="I8">
            <v>13093.5</v>
          </cell>
          <cell r="J8">
            <v>82</v>
          </cell>
          <cell r="K8">
            <v>17981</v>
          </cell>
          <cell r="L8">
            <v>135</v>
          </cell>
          <cell r="M8">
            <v>31011</v>
          </cell>
          <cell r="N8">
            <v>258</v>
          </cell>
          <cell r="O8">
            <v>22247.85</v>
          </cell>
        </row>
        <row r="9">
          <cell r="A9">
            <v>234</v>
          </cell>
          <cell r="C9" t="str">
            <v>CESAREAN DELIVERY                                                                 </v>
          </cell>
          <cell r="D9">
            <v>0</v>
          </cell>
          <cell r="E9" t="str">
            <v>.</v>
          </cell>
          <cell r="F9">
            <v>173</v>
          </cell>
          <cell r="G9">
            <v>10810</v>
          </cell>
          <cell r="H9">
            <v>52</v>
          </cell>
          <cell r="I9">
            <v>11524.5</v>
          </cell>
          <cell r="J9">
            <v>8</v>
          </cell>
          <cell r="K9">
            <v>12262.5</v>
          </cell>
          <cell r="L9">
            <v>1</v>
          </cell>
          <cell r="M9">
            <v>47618</v>
          </cell>
          <cell r="N9">
            <v>234</v>
          </cell>
          <cell r="O9">
            <v>11070.8</v>
          </cell>
        </row>
        <row r="10">
          <cell r="A10">
            <v>210</v>
          </cell>
          <cell r="C10" t="str">
            <v>HEART FAILURE                                                                     </v>
          </cell>
          <cell r="D10">
            <v>0</v>
          </cell>
          <cell r="E10" t="str">
            <v>.</v>
          </cell>
          <cell r="F10">
            <v>9</v>
          </cell>
          <cell r="G10">
            <v>8563</v>
          </cell>
          <cell r="H10">
            <v>67</v>
          </cell>
          <cell r="I10">
            <v>10385.7</v>
          </cell>
          <cell r="J10">
            <v>92</v>
          </cell>
          <cell r="K10">
            <v>13811.32</v>
          </cell>
          <cell r="L10">
            <v>42</v>
          </cell>
          <cell r="M10">
            <v>17501.85</v>
          </cell>
          <cell r="N10">
            <v>210</v>
          </cell>
          <cell r="O10">
            <v>12280.18</v>
          </cell>
        </row>
        <row r="11">
          <cell r="A11">
            <v>193</v>
          </cell>
          <cell r="C11" t="str">
            <v>CHRONIC OBSTRUCTIVE PULMONARY DISEASE                                             </v>
          </cell>
          <cell r="D11">
            <v>0</v>
          </cell>
          <cell r="E11" t="str">
            <v>.</v>
          </cell>
          <cell r="F11">
            <v>26</v>
          </cell>
          <cell r="G11">
            <v>8789.95</v>
          </cell>
          <cell r="H11">
            <v>79</v>
          </cell>
          <cell r="I11">
            <v>9861</v>
          </cell>
          <cell r="J11">
            <v>79</v>
          </cell>
          <cell r="K11">
            <v>11509.1</v>
          </cell>
          <cell r="L11">
            <v>9</v>
          </cell>
          <cell r="M11">
            <v>27694</v>
          </cell>
          <cell r="N11">
            <v>193</v>
          </cell>
          <cell r="O11">
            <v>10629.4</v>
          </cell>
        </row>
        <row r="12">
          <cell r="A12">
            <v>157</v>
          </cell>
          <cell r="C12" t="str">
            <v>PULMONARY EDEMA &amp; RESPIRATORY FAILURE                                             </v>
          </cell>
          <cell r="D12">
            <v>0</v>
          </cell>
          <cell r="E12" t="str">
            <v>.</v>
          </cell>
          <cell r="F12">
            <v>1</v>
          </cell>
          <cell r="G12">
            <v>27743</v>
          </cell>
          <cell r="H12">
            <v>37</v>
          </cell>
          <cell r="I12">
            <v>11871</v>
          </cell>
          <cell r="J12">
            <v>71</v>
          </cell>
          <cell r="K12">
            <v>14177.7</v>
          </cell>
          <cell r="L12">
            <v>48</v>
          </cell>
          <cell r="M12">
            <v>32081.5</v>
          </cell>
          <cell r="N12">
            <v>157</v>
          </cell>
          <cell r="O12">
            <v>17129.2</v>
          </cell>
        </row>
        <row r="13">
          <cell r="A13">
            <v>134</v>
          </cell>
          <cell r="C13" t="str">
            <v>OTHER PNEUMONIA                                                                   </v>
          </cell>
          <cell r="D13">
            <v>0</v>
          </cell>
          <cell r="E13" t="str">
            <v>.</v>
          </cell>
          <cell r="F13">
            <v>20</v>
          </cell>
          <cell r="G13">
            <v>4998.64</v>
          </cell>
          <cell r="H13">
            <v>36</v>
          </cell>
          <cell r="I13">
            <v>9074.5</v>
          </cell>
          <cell r="J13">
            <v>61</v>
          </cell>
          <cell r="K13">
            <v>15928</v>
          </cell>
          <cell r="L13">
            <v>17</v>
          </cell>
          <cell r="M13">
            <v>21525</v>
          </cell>
          <cell r="N13">
            <v>134</v>
          </cell>
          <cell r="O13">
            <v>11788.5</v>
          </cell>
        </row>
        <row r="14">
          <cell r="A14">
            <v>114</v>
          </cell>
          <cell r="C14" t="str">
            <v>CELLULITIS &amp; OTHER BACTERIAL SKIN INFECTIONS                                      </v>
          </cell>
          <cell r="D14">
            <v>0</v>
          </cell>
          <cell r="E14" t="str">
            <v>.</v>
          </cell>
          <cell r="F14">
            <v>33</v>
          </cell>
          <cell r="G14">
            <v>6429</v>
          </cell>
          <cell r="H14">
            <v>47</v>
          </cell>
          <cell r="I14">
            <v>9259</v>
          </cell>
          <cell r="J14">
            <v>32</v>
          </cell>
          <cell r="K14">
            <v>13677.43</v>
          </cell>
          <cell r="L14">
            <v>2</v>
          </cell>
          <cell r="M14">
            <v>33299.8</v>
          </cell>
          <cell r="N14">
            <v>114</v>
          </cell>
          <cell r="O14">
            <v>9333</v>
          </cell>
        </row>
        <row r="15">
          <cell r="A15">
            <v>108</v>
          </cell>
          <cell r="C15" t="str">
            <v>PERCUTANEOUS CARDIOVASCULAR PROCEDURES W/O AMI                                    </v>
          </cell>
          <cell r="D15">
            <v>0</v>
          </cell>
          <cell r="E15" t="str">
            <v>.</v>
          </cell>
          <cell r="F15">
            <v>27</v>
          </cell>
          <cell r="G15">
            <v>32505</v>
          </cell>
          <cell r="H15">
            <v>43</v>
          </cell>
          <cell r="I15">
            <v>35546</v>
          </cell>
          <cell r="J15">
            <v>30</v>
          </cell>
          <cell r="K15">
            <v>40354.72</v>
          </cell>
          <cell r="L15">
            <v>8</v>
          </cell>
          <cell r="M15">
            <v>67525</v>
          </cell>
          <cell r="N15">
            <v>108</v>
          </cell>
          <cell r="O15">
            <v>36270.5</v>
          </cell>
        </row>
        <row r="16">
          <cell r="A16">
            <v>89</v>
          </cell>
          <cell r="C16" t="str">
            <v>CARDIAC ARRHYTHMIA &amp; CONDUCTION DISORDERS                                         </v>
          </cell>
          <cell r="D16">
            <v>0</v>
          </cell>
          <cell r="E16" t="str">
            <v>.</v>
          </cell>
          <cell r="F16">
            <v>12</v>
          </cell>
          <cell r="G16">
            <v>8331.5</v>
          </cell>
          <cell r="H16">
            <v>40</v>
          </cell>
          <cell r="I16">
            <v>8946.5</v>
          </cell>
          <cell r="J16">
            <v>34</v>
          </cell>
          <cell r="K16">
            <v>12278.5</v>
          </cell>
          <cell r="L16">
            <v>3</v>
          </cell>
          <cell r="M16">
            <v>10103</v>
          </cell>
          <cell r="N16">
            <v>89</v>
          </cell>
          <cell r="O16">
            <v>10003</v>
          </cell>
        </row>
        <row r="17">
          <cell r="A17">
            <v>86</v>
          </cell>
          <cell r="C17" t="str">
            <v>RENAL FAILURE                                                                     </v>
          </cell>
          <cell r="D17">
            <v>0</v>
          </cell>
          <cell r="E17" t="str">
            <v>.</v>
          </cell>
          <cell r="F17">
            <v>0</v>
          </cell>
          <cell r="G17" t="str">
            <v>.</v>
          </cell>
          <cell r="H17">
            <v>11</v>
          </cell>
          <cell r="I17">
            <v>11912</v>
          </cell>
          <cell r="J17">
            <v>71</v>
          </cell>
          <cell r="K17">
            <v>11967.4</v>
          </cell>
          <cell r="L17">
            <v>4</v>
          </cell>
          <cell r="M17">
            <v>21218.5</v>
          </cell>
          <cell r="N17">
            <v>86</v>
          </cell>
          <cell r="O17">
            <v>12309</v>
          </cell>
        </row>
        <row r="18">
          <cell r="A18">
            <v>79</v>
          </cell>
          <cell r="C18" t="str">
            <v>CVA &amp; PRECEREBRAL OCCLUSION  W INFARCT                                            </v>
          </cell>
          <cell r="D18">
            <v>0</v>
          </cell>
          <cell r="E18" t="str">
            <v>.</v>
          </cell>
          <cell r="F18">
            <v>6</v>
          </cell>
          <cell r="G18">
            <v>16724.6</v>
          </cell>
          <cell r="H18">
            <v>39</v>
          </cell>
          <cell r="I18">
            <v>17262</v>
          </cell>
          <cell r="J18">
            <v>26</v>
          </cell>
          <cell r="K18">
            <v>19623</v>
          </cell>
          <cell r="L18">
            <v>8</v>
          </cell>
          <cell r="M18">
            <v>31051</v>
          </cell>
          <cell r="N18">
            <v>79</v>
          </cell>
          <cell r="O18">
            <v>18867</v>
          </cell>
        </row>
        <row r="19">
          <cell r="A19">
            <v>73</v>
          </cell>
          <cell r="C19" t="str">
            <v>MAJOR RESPIRATORY INFECTIONS &amp; INFLAMMATIONS                                      </v>
          </cell>
          <cell r="D19">
            <v>0</v>
          </cell>
          <cell r="E19" t="str">
            <v>.</v>
          </cell>
          <cell r="F19">
            <v>1</v>
          </cell>
          <cell r="G19">
            <v>9251</v>
          </cell>
          <cell r="H19">
            <v>14</v>
          </cell>
          <cell r="I19">
            <v>14061.55</v>
          </cell>
          <cell r="J19">
            <v>31</v>
          </cell>
          <cell r="K19">
            <v>17152.7</v>
          </cell>
          <cell r="L19">
            <v>27</v>
          </cell>
          <cell r="M19">
            <v>27503.55</v>
          </cell>
          <cell r="N19">
            <v>73</v>
          </cell>
          <cell r="O19">
            <v>18202</v>
          </cell>
        </row>
        <row r="20">
          <cell r="A20">
            <v>71</v>
          </cell>
          <cell r="C20" t="str">
            <v>PERCUTANEOUS CARDIOVASCULAR PROCEDURES W AMI                                      </v>
          </cell>
          <cell r="D20">
            <v>0</v>
          </cell>
          <cell r="E20" t="str">
            <v>.</v>
          </cell>
          <cell r="F20">
            <v>14</v>
          </cell>
          <cell r="G20">
            <v>35941.5</v>
          </cell>
          <cell r="H20">
            <v>30</v>
          </cell>
          <cell r="I20">
            <v>35695.5</v>
          </cell>
          <cell r="J20">
            <v>14</v>
          </cell>
          <cell r="K20">
            <v>40290.5</v>
          </cell>
          <cell r="L20">
            <v>13</v>
          </cell>
          <cell r="M20">
            <v>61452</v>
          </cell>
          <cell r="N20">
            <v>71</v>
          </cell>
          <cell r="O20">
            <v>40439</v>
          </cell>
        </row>
        <row r="21">
          <cell r="A21">
            <v>58.001</v>
          </cell>
          <cell r="C21" t="str">
            <v>KIDNEY &amp; URINARY TRACT INFECTIONS                                                 </v>
          </cell>
          <cell r="D21">
            <v>0</v>
          </cell>
          <cell r="E21" t="str">
            <v>.</v>
          </cell>
          <cell r="F21">
            <v>10</v>
          </cell>
          <cell r="G21">
            <v>5291.5</v>
          </cell>
          <cell r="H21">
            <v>24</v>
          </cell>
          <cell r="I21">
            <v>8752</v>
          </cell>
          <cell r="J21">
            <v>22</v>
          </cell>
          <cell r="K21">
            <v>9598</v>
          </cell>
          <cell r="L21">
            <v>2</v>
          </cell>
          <cell r="M21">
            <v>25168.2</v>
          </cell>
          <cell r="N21">
            <v>58</v>
          </cell>
          <cell r="O21">
            <v>8479.35</v>
          </cell>
        </row>
        <row r="22">
          <cell r="A22">
            <v>58.001</v>
          </cell>
          <cell r="C22" t="str">
            <v>LAPAROSCOPIC CHOLECYSTECTOMY                                                      </v>
          </cell>
          <cell r="D22">
            <v>0</v>
          </cell>
          <cell r="E22" t="str">
            <v>.</v>
          </cell>
          <cell r="F22">
            <v>26</v>
          </cell>
          <cell r="G22">
            <v>19141.5</v>
          </cell>
          <cell r="H22">
            <v>22</v>
          </cell>
          <cell r="I22">
            <v>25001.7</v>
          </cell>
          <cell r="J22">
            <v>8</v>
          </cell>
          <cell r="K22">
            <v>25294.2</v>
          </cell>
          <cell r="L22">
            <v>2</v>
          </cell>
          <cell r="M22">
            <v>46704.5</v>
          </cell>
          <cell r="N22">
            <v>58</v>
          </cell>
          <cell r="O22">
            <v>22427.44</v>
          </cell>
        </row>
        <row r="23">
          <cell r="A23">
            <v>58</v>
          </cell>
          <cell r="C23" t="str">
            <v>ACUTE MYOCARDIAL INFARCTION                                                       </v>
          </cell>
          <cell r="D23">
            <v>0</v>
          </cell>
          <cell r="E23" t="str">
            <v>.</v>
          </cell>
          <cell r="F23">
            <v>3</v>
          </cell>
          <cell r="G23">
            <v>18002</v>
          </cell>
          <cell r="H23">
            <v>15</v>
          </cell>
          <cell r="I23">
            <v>15635</v>
          </cell>
          <cell r="J23">
            <v>24</v>
          </cell>
          <cell r="K23">
            <v>17479.5</v>
          </cell>
          <cell r="L23">
            <v>16</v>
          </cell>
          <cell r="M23">
            <v>24887.85</v>
          </cell>
          <cell r="N23">
            <v>58</v>
          </cell>
          <cell r="O23">
            <v>18025</v>
          </cell>
        </row>
        <row r="24">
          <cell r="A24">
            <v>55</v>
          </cell>
          <cell r="C24" t="str">
            <v>PERIPHERAL &amp; OTHER VASCULAR DISORDERS                                             </v>
          </cell>
          <cell r="D24">
            <v>0</v>
          </cell>
          <cell r="E24" t="str">
            <v>.</v>
          </cell>
          <cell r="F24">
            <v>9</v>
          </cell>
          <cell r="G24">
            <v>7020.55</v>
          </cell>
          <cell r="H24">
            <v>22</v>
          </cell>
          <cell r="I24">
            <v>8919.28</v>
          </cell>
          <cell r="J24">
            <v>24</v>
          </cell>
          <cell r="K24">
            <v>10860.5</v>
          </cell>
          <cell r="L24">
            <v>0</v>
          </cell>
          <cell r="M24" t="str">
            <v>.</v>
          </cell>
          <cell r="N24">
            <v>55</v>
          </cell>
          <cell r="O24">
            <v>9426</v>
          </cell>
        </row>
        <row r="25">
          <cell r="A25">
            <v>51.001</v>
          </cell>
          <cell r="C25" t="str">
            <v>OTHER ANEMIA &amp; DISORDERS OF BLOOD &amp; BLOOD-FORMING ORGANS                          </v>
          </cell>
          <cell r="D25">
            <v>0</v>
          </cell>
          <cell r="E25" t="str">
            <v>.</v>
          </cell>
          <cell r="F25">
            <v>16</v>
          </cell>
          <cell r="G25">
            <v>8510</v>
          </cell>
          <cell r="H25">
            <v>17</v>
          </cell>
          <cell r="I25">
            <v>11062</v>
          </cell>
          <cell r="J25">
            <v>16</v>
          </cell>
          <cell r="K25">
            <v>12303.5</v>
          </cell>
          <cell r="L25">
            <v>2</v>
          </cell>
          <cell r="M25">
            <v>23198</v>
          </cell>
          <cell r="N25">
            <v>51</v>
          </cell>
          <cell r="O25">
            <v>11077</v>
          </cell>
        </row>
        <row r="26">
          <cell r="A26">
            <v>51</v>
          </cell>
          <cell r="C26" t="str">
            <v>NON-BACTERIAL GASTROENTERITIS, NAUSEA &amp; VOMITING                                  </v>
          </cell>
          <cell r="D26">
            <v>0</v>
          </cell>
          <cell r="E26" t="str">
            <v>.</v>
          </cell>
          <cell r="F26">
            <v>8</v>
          </cell>
          <cell r="G26">
            <v>6091.5</v>
          </cell>
          <cell r="H26">
            <v>21</v>
          </cell>
          <cell r="I26">
            <v>8462</v>
          </cell>
          <cell r="J26">
            <v>22</v>
          </cell>
          <cell r="K26">
            <v>12736</v>
          </cell>
          <cell r="L26">
            <v>0</v>
          </cell>
          <cell r="M26" t="str">
            <v>.</v>
          </cell>
          <cell r="N26">
            <v>51</v>
          </cell>
          <cell r="O26">
            <v>9756</v>
          </cell>
        </row>
        <row r="27">
          <cell r="A27">
            <v>50</v>
          </cell>
          <cell r="C27" t="str">
            <v>MAJOR SMALL &amp; LARGE BOWEL PROCEDURES                                              </v>
          </cell>
          <cell r="D27">
            <v>0</v>
          </cell>
          <cell r="E27" t="str">
            <v>.</v>
          </cell>
          <cell r="F27">
            <v>12</v>
          </cell>
          <cell r="G27">
            <v>31180.5</v>
          </cell>
          <cell r="H27">
            <v>14</v>
          </cell>
          <cell r="I27">
            <v>35757.35</v>
          </cell>
          <cell r="J27">
            <v>15</v>
          </cell>
          <cell r="K27">
            <v>46448</v>
          </cell>
          <cell r="L27">
            <v>9</v>
          </cell>
          <cell r="M27">
            <v>95054</v>
          </cell>
          <cell r="N27">
            <v>50</v>
          </cell>
          <cell r="O27">
            <v>44445.5</v>
          </cell>
        </row>
        <row r="28">
          <cell r="A28">
            <v>48</v>
          </cell>
          <cell r="C28" t="str">
            <v>DIABETES                                                                          </v>
          </cell>
          <cell r="D28">
            <v>0</v>
          </cell>
          <cell r="E28" t="str">
            <v>.</v>
          </cell>
          <cell r="F28">
            <v>4</v>
          </cell>
          <cell r="G28">
            <v>3771</v>
          </cell>
          <cell r="H28">
            <v>19</v>
          </cell>
          <cell r="I28">
            <v>9154</v>
          </cell>
          <cell r="J28">
            <v>22</v>
          </cell>
          <cell r="K28">
            <v>9660.1</v>
          </cell>
          <cell r="L28">
            <v>3</v>
          </cell>
          <cell r="M28">
            <v>13852.4</v>
          </cell>
          <cell r="N28">
            <v>48</v>
          </cell>
          <cell r="O28">
            <v>9300.5</v>
          </cell>
        </row>
        <row r="29">
          <cell r="A29">
            <v>47</v>
          </cell>
          <cell r="C29" t="str">
            <v>CARDIAC CATHETERIZATION FOR ISCHEMIC HEART DISEASE                                </v>
          </cell>
          <cell r="D29">
            <v>0</v>
          </cell>
          <cell r="E29" t="str">
            <v>.</v>
          </cell>
          <cell r="F29">
            <v>16</v>
          </cell>
          <cell r="G29">
            <v>20415.5</v>
          </cell>
          <cell r="H29">
            <v>20</v>
          </cell>
          <cell r="I29">
            <v>20794.5</v>
          </cell>
          <cell r="J29">
            <v>10</v>
          </cell>
          <cell r="K29">
            <v>21819</v>
          </cell>
          <cell r="L29">
            <v>1</v>
          </cell>
          <cell r="M29">
            <v>25720.11</v>
          </cell>
          <cell r="N29">
            <v>47</v>
          </cell>
          <cell r="O29">
            <v>20766</v>
          </cell>
        </row>
        <row r="30">
          <cell r="A30">
            <v>44.001</v>
          </cell>
          <cell r="C30" t="str">
            <v>POISONING OF MEDICINAL AGENTS                                                     </v>
          </cell>
          <cell r="D30">
            <v>0</v>
          </cell>
          <cell r="E30" t="str">
            <v>.</v>
          </cell>
          <cell r="F30">
            <v>3</v>
          </cell>
          <cell r="G30">
            <v>8824</v>
          </cell>
          <cell r="H30">
            <v>9</v>
          </cell>
          <cell r="I30">
            <v>11070</v>
          </cell>
          <cell r="J30">
            <v>18</v>
          </cell>
          <cell r="K30">
            <v>9520.2</v>
          </cell>
          <cell r="L30">
            <v>14</v>
          </cell>
          <cell r="M30">
            <v>24166.2</v>
          </cell>
          <cell r="N30">
            <v>44</v>
          </cell>
          <cell r="O30">
            <v>12091.5</v>
          </cell>
        </row>
        <row r="31">
          <cell r="A31">
            <v>44</v>
          </cell>
          <cell r="C31" t="str">
            <v>SYNCOPE &amp; COLLAPSE                                                                </v>
          </cell>
          <cell r="D31">
            <v>0</v>
          </cell>
          <cell r="E31" t="str">
            <v>.</v>
          </cell>
          <cell r="F31">
            <v>6</v>
          </cell>
          <cell r="G31">
            <v>9909.2</v>
          </cell>
          <cell r="H31">
            <v>27</v>
          </cell>
          <cell r="I31">
            <v>10364</v>
          </cell>
          <cell r="J31">
            <v>10</v>
          </cell>
          <cell r="K31">
            <v>9116.5</v>
          </cell>
          <cell r="L31">
            <v>1</v>
          </cell>
          <cell r="M31">
            <v>20796</v>
          </cell>
          <cell r="N31">
            <v>44</v>
          </cell>
          <cell r="O31">
            <v>10125.62</v>
          </cell>
        </row>
        <row r="32">
          <cell r="A32">
            <v>42.001</v>
          </cell>
          <cell r="C32" t="str">
            <v>ANGINA PECTORIS &amp; CORONARY ATHEROSCLEROSIS                                        </v>
          </cell>
          <cell r="D32">
            <v>0</v>
          </cell>
          <cell r="E32" t="str">
            <v>.</v>
          </cell>
          <cell r="F32">
            <v>8</v>
          </cell>
          <cell r="G32">
            <v>8954.5</v>
          </cell>
          <cell r="H32">
            <v>18</v>
          </cell>
          <cell r="I32">
            <v>7525</v>
          </cell>
          <cell r="J32">
            <v>13</v>
          </cell>
          <cell r="K32">
            <v>7833</v>
          </cell>
          <cell r="L32">
            <v>3</v>
          </cell>
          <cell r="M32">
            <v>11827</v>
          </cell>
          <cell r="N32">
            <v>42</v>
          </cell>
          <cell r="O32">
            <v>8213</v>
          </cell>
        </row>
        <row r="33">
          <cell r="A33">
            <v>42</v>
          </cell>
          <cell r="C33" t="str">
            <v>SEIZURE                                                                           </v>
          </cell>
          <cell r="D33">
            <v>0</v>
          </cell>
          <cell r="E33" t="str">
            <v>.</v>
          </cell>
          <cell r="F33">
            <v>6</v>
          </cell>
          <cell r="G33">
            <v>4896</v>
          </cell>
          <cell r="H33">
            <v>17</v>
          </cell>
          <cell r="I33">
            <v>10551.44</v>
          </cell>
          <cell r="J33">
            <v>15</v>
          </cell>
          <cell r="K33">
            <v>10509</v>
          </cell>
          <cell r="L33">
            <v>4</v>
          </cell>
          <cell r="M33">
            <v>32862.5</v>
          </cell>
          <cell r="N33">
            <v>42</v>
          </cell>
          <cell r="O33">
            <v>10530.22</v>
          </cell>
        </row>
        <row r="34">
          <cell r="A34">
            <v>41</v>
          </cell>
          <cell r="C34" t="str">
            <v>INFECTIOUS &amp; PARASITIC DISEASES INCLUDING HIV W O.R. PROCEDURE                    </v>
          </cell>
          <cell r="D34">
            <v>0</v>
          </cell>
          <cell r="E34" t="str">
            <v>.</v>
          </cell>
          <cell r="F34">
            <v>1</v>
          </cell>
          <cell r="G34">
            <v>4458</v>
          </cell>
          <cell r="H34">
            <v>4</v>
          </cell>
          <cell r="I34">
            <v>23070.5</v>
          </cell>
          <cell r="J34">
            <v>11</v>
          </cell>
          <cell r="K34">
            <v>39303</v>
          </cell>
          <cell r="L34">
            <v>25</v>
          </cell>
          <cell r="M34">
            <v>79065</v>
          </cell>
          <cell r="N34">
            <v>41</v>
          </cell>
          <cell r="O34">
            <v>61883</v>
          </cell>
        </row>
        <row r="35">
          <cell r="A35">
            <v>39.001</v>
          </cell>
          <cell r="C35" t="str">
            <v>OTHER &amp; UNSPECIFIED GASTROINTESTINAL HEMORRHAGE                                   </v>
          </cell>
          <cell r="D35">
            <v>0</v>
          </cell>
          <cell r="E35" t="str">
            <v>.</v>
          </cell>
          <cell r="F35">
            <v>2</v>
          </cell>
          <cell r="G35">
            <v>10418.5</v>
          </cell>
          <cell r="H35">
            <v>14</v>
          </cell>
          <cell r="I35">
            <v>10533.2</v>
          </cell>
          <cell r="J35">
            <v>19</v>
          </cell>
          <cell r="K35">
            <v>16366</v>
          </cell>
          <cell r="L35">
            <v>4</v>
          </cell>
          <cell r="M35">
            <v>22848.5</v>
          </cell>
          <cell r="N35">
            <v>39</v>
          </cell>
          <cell r="O35">
            <v>14155</v>
          </cell>
        </row>
        <row r="36">
          <cell r="A36">
            <v>39</v>
          </cell>
          <cell r="C36" t="str">
            <v>PERM CARDIAC PACEMAKER IMPLANT W/O AMI, HEART FAILURE OR SHOCK                    </v>
          </cell>
          <cell r="D36">
            <v>0</v>
          </cell>
          <cell r="E36" t="str">
            <v>.</v>
          </cell>
          <cell r="F36">
            <v>7</v>
          </cell>
          <cell r="G36">
            <v>41294</v>
          </cell>
          <cell r="H36">
            <v>21</v>
          </cell>
          <cell r="I36">
            <v>40646</v>
          </cell>
          <cell r="J36">
            <v>8</v>
          </cell>
          <cell r="K36">
            <v>55863</v>
          </cell>
          <cell r="L36">
            <v>3</v>
          </cell>
          <cell r="M36">
            <v>51828</v>
          </cell>
          <cell r="N36">
            <v>39</v>
          </cell>
          <cell r="O36">
            <v>42595.6</v>
          </cell>
        </row>
        <row r="37">
          <cell r="A37">
            <v>38.001</v>
          </cell>
          <cell r="C37" t="str">
            <v>DISORDERS OF PANCREAS EXCEPT MALIGNANCY                                           </v>
          </cell>
          <cell r="D37">
            <v>0</v>
          </cell>
          <cell r="E37" t="str">
            <v>.</v>
          </cell>
          <cell r="F37">
            <v>7</v>
          </cell>
          <cell r="G37">
            <v>7140</v>
          </cell>
          <cell r="H37">
            <v>15</v>
          </cell>
          <cell r="I37">
            <v>10336</v>
          </cell>
          <cell r="J37">
            <v>11</v>
          </cell>
          <cell r="K37">
            <v>15090</v>
          </cell>
          <cell r="L37">
            <v>5</v>
          </cell>
          <cell r="M37">
            <v>28709</v>
          </cell>
          <cell r="N37">
            <v>38</v>
          </cell>
          <cell r="O37">
            <v>10659.5</v>
          </cell>
        </row>
        <row r="38">
          <cell r="A38">
            <v>38</v>
          </cell>
          <cell r="C38" t="str">
            <v>OTHER DIGESTIVE SYSTEM DIAGNOSES                                                  </v>
          </cell>
          <cell r="D38">
            <v>0</v>
          </cell>
          <cell r="E38" t="str">
            <v>.</v>
          </cell>
          <cell r="F38">
            <v>11</v>
          </cell>
          <cell r="G38">
            <v>9478.32</v>
          </cell>
          <cell r="H38">
            <v>10</v>
          </cell>
          <cell r="I38">
            <v>10377.1</v>
          </cell>
          <cell r="J38">
            <v>17</v>
          </cell>
          <cell r="K38">
            <v>11396</v>
          </cell>
          <cell r="L38">
            <v>0</v>
          </cell>
          <cell r="M38" t="str">
            <v>.</v>
          </cell>
          <cell r="N38">
            <v>38</v>
          </cell>
          <cell r="O38">
            <v>10522.93</v>
          </cell>
        </row>
        <row r="39">
          <cell r="A39">
            <v>34</v>
          </cell>
          <cell r="C39" t="str">
            <v>CARDIAC CATHETERIZATION W CIRC DISORD EXC ISCHEMIC HEART DISEASE                  </v>
          </cell>
          <cell r="D39">
            <v>0</v>
          </cell>
          <cell r="E39" t="str">
            <v>.</v>
          </cell>
          <cell r="F39">
            <v>4</v>
          </cell>
          <cell r="G39">
            <v>19665</v>
          </cell>
          <cell r="H39">
            <v>4</v>
          </cell>
          <cell r="I39">
            <v>20927</v>
          </cell>
          <cell r="J39">
            <v>18</v>
          </cell>
          <cell r="K39">
            <v>21458.5</v>
          </cell>
          <cell r="L39">
            <v>8</v>
          </cell>
          <cell r="M39">
            <v>29775.55</v>
          </cell>
          <cell r="N39">
            <v>34</v>
          </cell>
          <cell r="O39">
            <v>22435</v>
          </cell>
        </row>
        <row r="40">
          <cell r="A40">
            <v>32.001</v>
          </cell>
          <cell r="C40" t="str">
            <v>ASTHMA                                                                            </v>
          </cell>
          <cell r="D40">
            <v>0</v>
          </cell>
          <cell r="E40" t="str">
            <v>.</v>
          </cell>
          <cell r="F40">
            <v>17</v>
          </cell>
          <cell r="G40">
            <v>7415</v>
          </cell>
          <cell r="H40">
            <v>11</v>
          </cell>
          <cell r="I40">
            <v>7448</v>
          </cell>
          <cell r="J40">
            <v>4</v>
          </cell>
          <cell r="K40">
            <v>12118</v>
          </cell>
          <cell r="L40">
            <v>0</v>
          </cell>
          <cell r="M40" t="str">
            <v>.</v>
          </cell>
          <cell r="N40">
            <v>32</v>
          </cell>
          <cell r="O40">
            <v>7719.5</v>
          </cell>
        </row>
        <row r="41">
          <cell r="A41">
            <v>32</v>
          </cell>
          <cell r="C41" t="str">
            <v>NONTRAUMATIC STUPOR &amp; COMA                                                        </v>
          </cell>
          <cell r="D41">
            <v>0</v>
          </cell>
          <cell r="E41" t="str">
            <v>.</v>
          </cell>
          <cell r="F41">
            <v>0</v>
          </cell>
          <cell r="G41" t="str">
            <v>.</v>
          </cell>
          <cell r="H41">
            <v>3</v>
          </cell>
          <cell r="I41">
            <v>10643</v>
          </cell>
          <cell r="J41">
            <v>24</v>
          </cell>
          <cell r="K41">
            <v>13273.5</v>
          </cell>
          <cell r="L41">
            <v>5</v>
          </cell>
          <cell r="M41">
            <v>13875</v>
          </cell>
          <cell r="N41">
            <v>32</v>
          </cell>
          <cell r="O41">
            <v>13690.5</v>
          </cell>
        </row>
        <row r="42">
          <cell r="A42">
            <v>30.001</v>
          </cell>
          <cell r="C42" t="str">
            <v>NEONATE BWT 2000-2499G, NORMAL NEWBORN OR NEONATE W OTHER PROBLEM                 </v>
          </cell>
          <cell r="D42">
            <v>0</v>
          </cell>
          <cell r="E42" t="str">
            <v>.</v>
          </cell>
          <cell r="F42">
            <v>12</v>
          </cell>
          <cell r="G42">
            <v>2638.5</v>
          </cell>
          <cell r="H42">
            <v>13</v>
          </cell>
          <cell r="I42">
            <v>3152</v>
          </cell>
          <cell r="J42">
            <v>5</v>
          </cell>
          <cell r="K42">
            <v>3788</v>
          </cell>
          <cell r="L42">
            <v>0</v>
          </cell>
          <cell r="M42" t="str">
            <v>.</v>
          </cell>
          <cell r="N42">
            <v>30</v>
          </cell>
          <cell r="O42">
            <v>3046.5</v>
          </cell>
        </row>
        <row r="43">
          <cell r="A43">
            <v>30.001</v>
          </cell>
          <cell r="C43" t="str">
            <v>APPENDECTOMY                                                                      </v>
          </cell>
          <cell r="D43">
            <v>0</v>
          </cell>
          <cell r="E43" t="str">
            <v>.</v>
          </cell>
          <cell r="F43">
            <v>9</v>
          </cell>
          <cell r="G43">
            <v>19428</v>
          </cell>
          <cell r="H43">
            <v>17</v>
          </cell>
          <cell r="I43">
            <v>22574.75</v>
          </cell>
          <cell r="J43">
            <v>3</v>
          </cell>
          <cell r="K43">
            <v>39209</v>
          </cell>
          <cell r="L43">
            <v>1</v>
          </cell>
          <cell r="M43">
            <v>26809</v>
          </cell>
          <cell r="N43">
            <v>30</v>
          </cell>
          <cell r="O43">
            <v>22303</v>
          </cell>
        </row>
        <row r="44">
          <cell r="A44">
            <v>30</v>
          </cell>
          <cell r="C44" t="str">
            <v>RESPIRATORY SIGNS, SYMPTOMS &amp; MINOR DIAGNOSES                                     </v>
          </cell>
          <cell r="D44">
            <v>0</v>
          </cell>
          <cell r="E44" t="str">
            <v>.</v>
          </cell>
          <cell r="F44">
            <v>3</v>
          </cell>
          <cell r="G44">
            <v>8576</v>
          </cell>
          <cell r="H44">
            <v>15</v>
          </cell>
          <cell r="I44">
            <v>13682.1</v>
          </cell>
          <cell r="J44">
            <v>10</v>
          </cell>
          <cell r="K44">
            <v>10996.35</v>
          </cell>
          <cell r="L44">
            <v>2</v>
          </cell>
          <cell r="M44">
            <v>41945.06</v>
          </cell>
          <cell r="N44">
            <v>30</v>
          </cell>
          <cell r="O44">
            <v>11815</v>
          </cell>
        </row>
        <row r="45">
          <cell r="A45">
            <v>29.001</v>
          </cell>
          <cell r="C45" t="str">
            <v>ELECTROLYTE DISORDERS EXCEPT HYPOVOLEMIA RELATED                                  </v>
          </cell>
          <cell r="D45">
            <v>0</v>
          </cell>
          <cell r="E45" t="str">
            <v>.</v>
          </cell>
          <cell r="F45">
            <v>4</v>
          </cell>
          <cell r="G45">
            <v>7614</v>
          </cell>
          <cell r="H45">
            <v>9</v>
          </cell>
          <cell r="I45">
            <v>9296.16</v>
          </cell>
          <cell r="J45">
            <v>14</v>
          </cell>
          <cell r="K45">
            <v>10674.5</v>
          </cell>
          <cell r="L45">
            <v>2</v>
          </cell>
          <cell r="M45">
            <v>24168</v>
          </cell>
          <cell r="N45">
            <v>29</v>
          </cell>
          <cell r="O45">
            <v>9296.16</v>
          </cell>
        </row>
        <row r="46">
          <cell r="A46">
            <v>29</v>
          </cell>
          <cell r="C46" t="str">
            <v>OTHER VASCULAR PROCEDURES                                                         </v>
          </cell>
          <cell r="D46">
            <v>0</v>
          </cell>
          <cell r="E46" t="str">
            <v>.</v>
          </cell>
          <cell r="F46">
            <v>12</v>
          </cell>
          <cell r="G46">
            <v>50227.5</v>
          </cell>
          <cell r="H46">
            <v>11</v>
          </cell>
          <cell r="I46">
            <v>31303</v>
          </cell>
          <cell r="J46">
            <v>6</v>
          </cell>
          <cell r="K46">
            <v>48427.73</v>
          </cell>
          <cell r="L46">
            <v>0</v>
          </cell>
          <cell r="M46" t="str">
            <v>.</v>
          </cell>
          <cell r="N46">
            <v>29</v>
          </cell>
          <cell r="O46">
            <v>40509.6</v>
          </cell>
        </row>
        <row r="47">
          <cell r="A47">
            <v>28</v>
          </cell>
          <cell r="C47" t="str">
            <v>PEPTIC ULCER &amp; GASTRITIS                                                          </v>
          </cell>
          <cell r="D47">
            <v>0</v>
          </cell>
          <cell r="E47" t="str">
            <v>.</v>
          </cell>
          <cell r="F47">
            <v>6</v>
          </cell>
          <cell r="G47">
            <v>9113.5</v>
          </cell>
          <cell r="H47">
            <v>6</v>
          </cell>
          <cell r="I47">
            <v>11019</v>
          </cell>
          <cell r="J47">
            <v>15</v>
          </cell>
          <cell r="K47">
            <v>15978</v>
          </cell>
          <cell r="L47">
            <v>1</v>
          </cell>
          <cell r="M47">
            <v>24640</v>
          </cell>
          <cell r="N47">
            <v>28</v>
          </cell>
          <cell r="O47">
            <v>13438.5</v>
          </cell>
        </row>
        <row r="48">
          <cell r="A48">
            <v>27.001</v>
          </cell>
          <cell r="C48" t="str">
            <v>HIP &amp; FEMUR PROCEDURES FOR TRAUMA EXCEPT JOINT REPLACEMENT                        </v>
          </cell>
          <cell r="D48">
            <v>0</v>
          </cell>
          <cell r="E48" t="str">
            <v>.</v>
          </cell>
          <cell r="F48">
            <v>4</v>
          </cell>
          <cell r="G48">
            <v>22145.78</v>
          </cell>
          <cell r="H48">
            <v>15</v>
          </cell>
          <cell r="I48">
            <v>27944</v>
          </cell>
          <cell r="J48">
            <v>7</v>
          </cell>
          <cell r="K48">
            <v>36421</v>
          </cell>
          <cell r="L48">
            <v>1</v>
          </cell>
          <cell r="M48">
            <v>131125</v>
          </cell>
          <cell r="N48">
            <v>27</v>
          </cell>
          <cell r="O48">
            <v>28319</v>
          </cell>
        </row>
        <row r="49">
          <cell r="A49">
            <v>27</v>
          </cell>
          <cell r="C49" t="str">
            <v>DIVERTICULITIS &amp; DIVERTICULOSIS                                                   </v>
          </cell>
          <cell r="D49">
            <v>0</v>
          </cell>
          <cell r="E49" t="str">
            <v>.</v>
          </cell>
          <cell r="F49">
            <v>3</v>
          </cell>
          <cell r="G49">
            <v>8929</v>
          </cell>
          <cell r="H49">
            <v>17</v>
          </cell>
          <cell r="I49">
            <v>9225</v>
          </cell>
          <cell r="J49">
            <v>4</v>
          </cell>
          <cell r="K49">
            <v>15603.8</v>
          </cell>
          <cell r="L49">
            <v>3</v>
          </cell>
          <cell r="M49">
            <v>8463</v>
          </cell>
          <cell r="N49">
            <v>27</v>
          </cell>
          <cell r="O49">
            <v>9225</v>
          </cell>
        </row>
        <row r="50">
          <cell r="A50">
            <v>25</v>
          </cell>
          <cell r="C50" t="str">
            <v>TRANSIENT ISCHEMIA                                                                </v>
          </cell>
          <cell r="D50">
            <v>0</v>
          </cell>
          <cell r="E50" t="str">
            <v>.</v>
          </cell>
          <cell r="F50">
            <v>5</v>
          </cell>
          <cell r="G50">
            <v>11734</v>
          </cell>
          <cell r="H50">
            <v>15</v>
          </cell>
          <cell r="I50">
            <v>13694</v>
          </cell>
          <cell r="J50">
            <v>5</v>
          </cell>
          <cell r="K50">
            <v>13403</v>
          </cell>
          <cell r="L50">
            <v>0</v>
          </cell>
          <cell r="M50" t="str">
            <v>.</v>
          </cell>
          <cell r="N50">
            <v>25</v>
          </cell>
          <cell r="O50">
            <v>12800.24</v>
          </cell>
        </row>
        <row r="51">
          <cell r="A51">
            <v>24.001</v>
          </cell>
          <cell r="C51" t="str">
            <v>NEONATE, TRANSFERRED &lt; 5 DAYS OLD, BORN HERE                                      </v>
          </cell>
          <cell r="D51">
            <v>0</v>
          </cell>
          <cell r="E51" t="str">
            <v>.</v>
          </cell>
          <cell r="F51">
            <v>11</v>
          </cell>
          <cell r="G51">
            <v>1898</v>
          </cell>
          <cell r="H51">
            <v>7</v>
          </cell>
          <cell r="I51">
            <v>2328</v>
          </cell>
          <cell r="J51">
            <v>6</v>
          </cell>
          <cell r="K51">
            <v>2699.5</v>
          </cell>
          <cell r="L51">
            <v>0</v>
          </cell>
          <cell r="M51" t="str">
            <v>.</v>
          </cell>
          <cell r="N51">
            <v>24</v>
          </cell>
          <cell r="O51">
            <v>2115.5</v>
          </cell>
        </row>
        <row r="52">
          <cell r="A52">
            <v>24.001</v>
          </cell>
          <cell r="C52" t="str">
            <v>INTESTINAL OBSTRUCTION                                                            </v>
          </cell>
          <cell r="D52">
            <v>0</v>
          </cell>
          <cell r="E52" t="str">
            <v>.</v>
          </cell>
          <cell r="F52">
            <v>6</v>
          </cell>
          <cell r="G52">
            <v>8737</v>
          </cell>
          <cell r="H52">
            <v>10</v>
          </cell>
          <cell r="I52">
            <v>10477.32</v>
          </cell>
          <cell r="J52">
            <v>6</v>
          </cell>
          <cell r="K52">
            <v>18029</v>
          </cell>
          <cell r="L52">
            <v>2</v>
          </cell>
          <cell r="M52">
            <v>37347.18</v>
          </cell>
          <cell r="N52">
            <v>24</v>
          </cell>
          <cell r="O52">
            <v>11385</v>
          </cell>
        </row>
        <row r="53">
          <cell r="A53">
            <v>24</v>
          </cell>
          <cell r="C53" t="str">
            <v>OTHER RESPIRATORY DIAGNOSES EXCEPT SIGNS, SYMPTOMS &amp; MINOR DIAGNOSES              </v>
          </cell>
          <cell r="D53">
            <v>0</v>
          </cell>
          <cell r="E53" t="str">
            <v>.</v>
          </cell>
          <cell r="F53">
            <v>0</v>
          </cell>
          <cell r="G53" t="str">
            <v>.</v>
          </cell>
          <cell r="H53">
            <v>7</v>
          </cell>
          <cell r="I53">
            <v>9382</v>
          </cell>
          <cell r="J53">
            <v>17</v>
          </cell>
          <cell r="K53">
            <v>15376</v>
          </cell>
          <cell r="L53">
            <v>0</v>
          </cell>
          <cell r="M53" t="str">
            <v>.</v>
          </cell>
          <cell r="N53">
            <v>24</v>
          </cell>
          <cell r="O53">
            <v>14171</v>
          </cell>
        </row>
        <row r="54">
          <cell r="A54">
            <v>23.001</v>
          </cell>
          <cell r="C54" t="str">
            <v>KNEE &amp; LOWER LEG PROCEDURES EXCEPT FOOT                                           </v>
          </cell>
          <cell r="D54">
            <v>0</v>
          </cell>
          <cell r="E54" t="str">
            <v>.</v>
          </cell>
          <cell r="F54">
            <v>14</v>
          </cell>
          <cell r="G54">
            <v>15639.8</v>
          </cell>
          <cell r="H54">
            <v>6</v>
          </cell>
          <cell r="I54">
            <v>24159</v>
          </cell>
          <cell r="J54">
            <v>3</v>
          </cell>
          <cell r="K54">
            <v>29124</v>
          </cell>
          <cell r="L54">
            <v>0</v>
          </cell>
          <cell r="M54" t="str">
            <v>.</v>
          </cell>
          <cell r="N54">
            <v>23</v>
          </cell>
          <cell r="O54">
            <v>20536</v>
          </cell>
        </row>
        <row r="55">
          <cell r="A55">
            <v>23</v>
          </cell>
          <cell r="C55" t="str">
            <v>PULMONARY EMBOLISM                                                                </v>
          </cell>
          <cell r="D55">
            <v>0</v>
          </cell>
          <cell r="E55" t="str">
            <v>.</v>
          </cell>
          <cell r="F55">
            <v>6</v>
          </cell>
          <cell r="G55">
            <v>7778.5</v>
          </cell>
          <cell r="H55">
            <v>7</v>
          </cell>
          <cell r="I55">
            <v>13126</v>
          </cell>
          <cell r="J55">
            <v>9</v>
          </cell>
          <cell r="K55">
            <v>13873</v>
          </cell>
          <cell r="L55">
            <v>1</v>
          </cell>
          <cell r="M55">
            <v>26558.5</v>
          </cell>
          <cell r="N55">
            <v>23</v>
          </cell>
          <cell r="O55">
            <v>13126</v>
          </cell>
        </row>
        <row r="56">
          <cell r="A56">
            <v>20</v>
          </cell>
          <cell r="C56" t="str">
            <v>HERNIA PROCEDURES EXCEPT INGUINAL, FEMORAL &amp; UMBILICAL                            </v>
          </cell>
          <cell r="D56">
            <v>0</v>
          </cell>
          <cell r="E56" t="str">
            <v>.</v>
          </cell>
          <cell r="F56">
            <v>11</v>
          </cell>
          <cell r="G56">
            <v>28537</v>
          </cell>
          <cell r="H56">
            <v>6</v>
          </cell>
          <cell r="I56">
            <v>35653.57</v>
          </cell>
          <cell r="J56">
            <v>1</v>
          </cell>
          <cell r="K56">
            <v>31818</v>
          </cell>
          <cell r="L56">
            <v>2</v>
          </cell>
          <cell r="M56">
            <v>56242.7</v>
          </cell>
          <cell r="N56">
            <v>20</v>
          </cell>
          <cell r="O56">
            <v>30776</v>
          </cell>
        </row>
        <row r="57">
          <cell r="A57">
            <v>19</v>
          </cell>
          <cell r="C57" t="str">
            <v>OTHER ANTEPARTUM DIAGNOSES                                                        </v>
          </cell>
          <cell r="D57">
            <v>0</v>
          </cell>
          <cell r="E57" t="str">
            <v>.</v>
          </cell>
          <cell r="F57">
            <v>2</v>
          </cell>
          <cell r="G57">
            <v>3702</v>
          </cell>
          <cell r="H57">
            <v>14</v>
          </cell>
          <cell r="I57">
            <v>3447.5</v>
          </cell>
          <cell r="J57">
            <v>3</v>
          </cell>
          <cell r="K57">
            <v>6437</v>
          </cell>
          <cell r="L57">
            <v>0</v>
          </cell>
          <cell r="M57" t="str">
            <v>.</v>
          </cell>
          <cell r="N57">
            <v>19</v>
          </cell>
          <cell r="O57">
            <v>3782</v>
          </cell>
        </row>
        <row r="58">
          <cell r="A58">
            <v>18.001</v>
          </cell>
          <cell r="C58" t="str">
            <v>MODERATELY EXTENSIVE PROCEDURE UNRELATED TO PRINCIPAL DIAGNOSIS                   </v>
          </cell>
          <cell r="D58">
            <v>0</v>
          </cell>
          <cell r="E58" t="str">
            <v>.</v>
          </cell>
          <cell r="F58">
            <v>1</v>
          </cell>
          <cell r="G58">
            <v>15953.5</v>
          </cell>
          <cell r="H58">
            <v>4</v>
          </cell>
          <cell r="I58">
            <v>32341.5</v>
          </cell>
          <cell r="J58">
            <v>8</v>
          </cell>
          <cell r="K58">
            <v>30338</v>
          </cell>
          <cell r="L58">
            <v>5</v>
          </cell>
          <cell r="M58">
            <v>83488.1</v>
          </cell>
          <cell r="N58">
            <v>18</v>
          </cell>
          <cell r="O58">
            <v>36272</v>
          </cell>
        </row>
        <row r="59">
          <cell r="A59">
            <v>18.001</v>
          </cell>
          <cell r="C59" t="str">
            <v>UTERINE &amp; ADNEXA PROCEDURES FOR NON-MALIGNANCY EXCEPT LEIOMYOMA                   </v>
          </cell>
          <cell r="D59">
            <v>0</v>
          </cell>
          <cell r="E59" t="str">
            <v>.</v>
          </cell>
          <cell r="F59">
            <v>7</v>
          </cell>
          <cell r="G59">
            <v>16504</v>
          </cell>
          <cell r="H59">
            <v>8</v>
          </cell>
          <cell r="I59">
            <v>21085.8</v>
          </cell>
          <cell r="J59">
            <v>2</v>
          </cell>
          <cell r="K59">
            <v>51443</v>
          </cell>
          <cell r="L59">
            <v>1</v>
          </cell>
          <cell r="M59">
            <v>244525.8</v>
          </cell>
          <cell r="N59">
            <v>18</v>
          </cell>
          <cell r="O59">
            <v>21085.8</v>
          </cell>
        </row>
        <row r="60">
          <cell r="A60">
            <v>18.001</v>
          </cell>
          <cell r="C60" t="str">
            <v>OTHER MUSCULOSKELETAL SYSTEM &amp; CONNECTIVE TISSUE DIAGNOSES                        </v>
          </cell>
          <cell r="D60">
            <v>0</v>
          </cell>
          <cell r="E60" t="str">
            <v>.</v>
          </cell>
          <cell r="F60">
            <v>1</v>
          </cell>
          <cell r="G60">
            <v>27880.55</v>
          </cell>
          <cell r="H60">
            <v>13</v>
          </cell>
          <cell r="I60">
            <v>8017</v>
          </cell>
          <cell r="J60">
            <v>4</v>
          </cell>
          <cell r="K60">
            <v>16960.5</v>
          </cell>
          <cell r="L60">
            <v>0</v>
          </cell>
          <cell r="M60" t="str">
            <v>.</v>
          </cell>
          <cell r="N60">
            <v>18</v>
          </cell>
          <cell r="O60">
            <v>9972.1</v>
          </cell>
        </row>
        <row r="61">
          <cell r="A61">
            <v>18.001</v>
          </cell>
          <cell r="C61" t="str">
            <v>HIP JOINT REPLACEMENT                                                             </v>
          </cell>
          <cell r="D61">
            <v>0</v>
          </cell>
          <cell r="E61" t="str">
            <v>.</v>
          </cell>
          <cell r="F61">
            <v>10</v>
          </cell>
          <cell r="G61">
            <v>32096.5</v>
          </cell>
          <cell r="H61">
            <v>4</v>
          </cell>
          <cell r="I61">
            <v>50085.09</v>
          </cell>
          <cell r="J61">
            <v>1</v>
          </cell>
          <cell r="K61">
            <v>38682</v>
          </cell>
          <cell r="L61">
            <v>3</v>
          </cell>
          <cell r="M61">
            <v>65129</v>
          </cell>
          <cell r="N61">
            <v>18</v>
          </cell>
          <cell r="O61">
            <v>40438.9</v>
          </cell>
        </row>
        <row r="62">
          <cell r="A62">
            <v>18.001</v>
          </cell>
          <cell r="C62" t="str">
            <v>OTHER CIRCULATORY SYSTEM DIAGNOSES                                                </v>
          </cell>
          <cell r="D62">
            <v>0</v>
          </cell>
          <cell r="E62" t="str">
            <v>.</v>
          </cell>
          <cell r="F62">
            <v>5</v>
          </cell>
          <cell r="G62">
            <v>11231.7</v>
          </cell>
          <cell r="H62">
            <v>5</v>
          </cell>
          <cell r="I62">
            <v>7968</v>
          </cell>
          <cell r="J62">
            <v>5</v>
          </cell>
          <cell r="K62">
            <v>13198</v>
          </cell>
          <cell r="L62">
            <v>3</v>
          </cell>
          <cell r="M62">
            <v>21566</v>
          </cell>
          <cell r="N62">
            <v>18</v>
          </cell>
          <cell r="O62">
            <v>12333.02</v>
          </cell>
        </row>
        <row r="63">
          <cell r="A63">
            <v>18</v>
          </cell>
          <cell r="C63" t="str">
            <v>PERIPHERAL, CRANIAL &amp; AUTONOMIC NERVE DISORDERS                                   </v>
          </cell>
          <cell r="D63">
            <v>0</v>
          </cell>
          <cell r="E63" t="str">
            <v>.</v>
          </cell>
          <cell r="F63">
            <v>3</v>
          </cell>
          <cell r="G63">
            <v>8825</v>
          </cell>
          <cell r="H63">
            <v>5</v>
          </cell>
          <cell r="I63">
            <v>12012.32</v>
          </cell>
          <cell r="J63">
            <v>10</v>
          </cell>
          <cell r="K63">
            <v>11481</v>
          </cell>
          <cell r="L63">
            <v>0</v>
          </cell>
          <cell r="M63" t="str">
            <v>.</v>
          </cell>
          <cell r="N63">
            <v>18</v>
          </cell>
          <cell r="O63">
            <v>11481</v>
          </cell>
        </row>
        <row r="64">
          <cell r="A64">
            <v>17.001</v>
          </cell>
          <cell r="C64" t="str">
            <v>NEONATE BIRTHWT &gt;2499G W OTHER SIGNIFICANT CONDITION                              </v>
          </cell>
          <cell r="D64">
            <v>0</v>
          </cell>
          <cell r="E64" t="str">
            <v>.</v>
          </cell>
          <cell r="F64">
            <v>16</v>
          </cell>
          <cell r="G64">
            <v>3782.5</v>
          </cell>
          <cell r="H64">
            <v>1</v>
          </cell>
          <cell r="I64">
            <v>5686.35</v>
          </cell>
          <cell r="J64">
            <v>0</v>
          </cell>
          <cell r="K64" t="str">
            <v>.</v>
          </cell>
          <cell r="L64">
            <v>0</v>
          </cell>
          <cell r="M64" t="str">
            <v>.</v>
          </cell>
          <cell r="N64">
            <v>17</v>
          </cell>
          <cell r="O64">
            <v>3827</v>
          </cell>
        </row>
        <row r="65">
          <cell r="A65">
            <v>17.001</v>
          </cell>
          <cell r="C65" t="str">
            <v>OTHER SKIN, SUBCUTANEOUS TISSUE &amp; RELATED PROCEDURES                              </v>
          </cell>
          <cell r="D65">
            <v>0</v>
          </cell>
          <cell r="E65" t="str">
            <v>.</v>
          </cell>
          <cell r="F65">
            <v>6</v>
          </cell>
          <cell r="G65">
            <v>11295</v>
          </cell>
          <cell r="H65">
            <v>6</v>
          </cell>
          <cell r="I65">
            <v>29598.15</v>
          </cell>
          <cell r="J65">
            <v>4</v>
          </cell>
          <cell r="K65">
            <v>30233</v>
          </cell>
          <cell r="L65">
            <v>1</v>
          </cell>
          <cell r="M65">
            <v>81724</v>
          </cell>
          <cell r="N65">
            <v>17</v>
          </cell>
          <cell r="O65">
            <v>21292.7</v>
          </cell>
        </row>
        <row r="66">
          <cell r="A66">
            <v>17</v>
          </cell>
          <cell r="C66" t="str">
            <v>SHOULDER, UPPER ARM  &amp; FOREARM PROCEDURES                                         </v>
          </cell>
          <cell r="D66">
            <v>0</v>
          </cell>
          <cell r="E66" t="str">
            <v>.</v>
          </cell>
          <cell r="F66">
            <v>3</v>
          </cell>
          <cell r="G66">
            <v>16820.59</v>
          </cell>
          <cell r="H66">
            <v>13</v>
          </cell>
          <cell r="I66">
            <v>38172</v>
          </cell>
          <cell r="J66">
            <v>0</v>
          </cell>
          <cell r="K66" t="str">
            <v>.</v>
          </cell>
          <cell r="L66">
            <v>1</v>
          </cell>
          <cell r="M66">
            <v>44122</v>
          </cell>
          <cell r="N66">
            <v>17</v>
          </cell>
          <cell r="O66">
            <v>33575</v>
          </cell>
        </row>
        <row r="67">
          <cell r="A67">
            <v>16.001</v>
          </cell>
          <cell r="C67" t="str">
            <v>URINARY STONES &amp; ACQUIRED UPPER URINARY TRACT OBSTRUCTION                         </v>
          </cell>
          <cell r="D67">
            <v>0</v>
          </cell>
          <cell r="E67" t="str">
            <v>.</v>
          </cell>
          <cell r="F67">
            <v>4</v>
          </cell>
          <cell r="G67">
            <v>15714.5</v>
          </cell>
          <cell r="H67">
            <v>10</v>
          </cell>
          <cell r="I67">
            <v>17457</v>
          </cell>
          <cell r="J67">
            <v>2</v>
          </cell>
          <cell r="K67">
            <v>26340.5</v>
          </cell>
          <cell r="L67">
            <v>0</v>
          </cell>
          <cell r="M67" t="str">
            <v>.</v>
          </cell>
          <cell r="N67">
            <v>16</v>
          </cell>
          <cell r="O67">
            <v>17457</v>
          </cell>
        </row>
        <row r="68">
          <cell r="A68">
            <v>16.001</v>
          </cell>
          <cell r="C68" t="str">
            <v>HYPOVOLEMIA &amp; RELATED ELECTROLYTE DISORDERS                                       </v>
          </cell>
          <cell r="D68">
            <v>0</v>
          </cell>
          <cell r="E68" t="str">
            <v>.</v>
          </cell>
          <cell r="F68">
            <v>4</v>
          </cell>
          <cell r="G68">
            <v>4166.5</v>
          </cell>
          <cell r="H68">
            <v>6</v>
          </cell>
          <cell r="I68">
            <v>9740.36</v>
          </cell>
          <cell r="J68">
            <v>6</v>
          </cell>
          <cell r="K68">
            <v>7172</v>
          </cell>
          <cell r="L68">
            <v>0</v>
          </cell>
          <cell r="M68" t="str">
            <v>.</v>
          </cell>
          <cell r="N68">
            <v>16</v>
          </cell>
          <cell r="O68">
            <v>7172</v>
          </cell>
        </row>
        <row r="69">
          <cell r="A69">
            <v>16.001</v>
          </cell>
          <cell r="C69" t="str">
            <v>CHOLECYSTECTOMY EXCEPT LAPAROSCOPIC                                               </v>
          </cell>
          <cell r="D69">
            <v>0</v>
          </cell>
          <cell r="E69" t="str">
            <v>.</v>
          </cell>
          <cell r="F69">
            <v>6</v>
          </cell>
          <cell r="G69">
            <v>25161</v>
          </cell>
          <cell r="H69">
            <v>7</v>
          </cell>
          <cell r="I69">
            <v>28839</v>
          </cell>
          <cell r="J69">
            <v>2</v>
          </cell>
          <cell r="K69">
            <v>43437</v>
          </cell>
          <cell r="L69">
            <v>1</v>
          </cell>
          <cell r="M69">
            <v>83839.1</v>
          </cell>
          <cell r="N69">
            <v>16</v>
          </cell>
          <cell r="O69">
            <v>27424</v>
          </cell>
        </row>
        <row r="70">
          <cell r="A70">
            <v>16.001</v>
          </cell>
          <cell r="C70" t="str">
            <v>PERITONEAL ADHESIOLYSIS                                                           </v>
          </cell>
          <cell r="D70">
            <v>0</v>
          </cell>
          <cell r="E70" t="str">
            <v>.</v>
          </cell>
          <cell r="F70">
            <v>0</v>
          </cell>
          <cell r="G70" t="str">
            <v>.</v>
          </cell>
          <cell r="H70">
            <v>7</v>
          </cell>
          <cell r="I70">
            <v>35717</v>
          </cell>
          <cell r="J70">
            <v>2</v>
          </cell>
          <cell r="K70">
            <v>87165.4</v>
          </cell>
          <cell r="L70">
            <v>7</v>
          </cell>
          <cell r="M70">
            <v>64574</v>
          </cell>
          <cell r="N70">
            <v>16</v>
          </cell>
          <cell r="O70">
            <v>45193</v>
          </cell>
        </row>
        <row r="71">
          <cell r="A71">
            <v>16.001</v>
          </cell>
          <cell r="C71" t="str">
            <v>MAJOR STOMACH, ESOPHAGEAL &amp; DUODENAL PROCEDURES                                   </v>
          </cell>
          <cell r="D71">
            <v>0</v>
          </cell>
          <cell r="E71" t="str">
            <v>.</v>
          </cell>
          <cell r="F71">
            <v>7</v>
          </cell>
          <cell r="G71">
            <v>27741</v>
          </cell>
          <cell r="H71">
            <v>4</v>
          </cell>
          <cell r="I71">
            <v>42340.98</v>
          </cell>
          <cell r="J71">
            <v>1</v>
          </cell>
          <cell r="K71">
            <v>53231</v>
          </cell>
          <cell r="L71">
            <v>4</v>
          </cell>
          <cell r="M71">
            <v>168935.8</v>
          </cell>
          <cell r="N71">
            <v>16</v>
          </cell>
          <cell r="O71">
            <v>38284.5</v>
          </cell>
        </row>
        <row r="72">
          <cell r="A72">
            <v>16.001</v>
          </cell>
          <cell r="C72" t="str">
            <v>CHEST PAIN                                                                        </v>
          </cell>
          <cell r="D72">
            <v>0</v>
          </cell>
          <cell r="E72" t="str">
            <v>.</v>
          </cell>
          <cell r="F72">
            <v>7</v>
          </cell>
          <cell r="G72">
            <v>7487</v>
          </cell>
          <cell r="H72">
            <v>6</v>
          </cell>
          <cell r="I72">
            <v>13695</v>
          </cell>
          <cell r="J72">
            <v>3</v>
          </cell>
          <cell r="K72">
            <v>7058</v>
          </cell>
          <cell r="L72">
            <v>0</v>
          </cell>
          <cell r="M72" t="str">
            <v>.</v>
          </cell>
          <cell r="N72">
            <v>16</v>
          </cell>
          <cell r="O72">
            <v>8673</v>
          </cell>
        </row>
        <row r="73">
          <cell r="A73">
            <v>16</v>
          </cell>
          <cell r="C73" t="str">
            <v>EXTRACRANIAL VASCULAR PROCEDURES                                                  </v>
          </cell>
          <cell r="D73">
            <v>0</v>
          </cell>
          <cell r="E73" t="str">
            <v>.</v>
          </cell>
          <cell r="F73">
            <v>10</v>
          </cell>
          <cell r="G73">
            <v>15778</v>
          </cell>
          <cell r="H73">
            <v>4</v>
          </cell>
          <cell r="I73">
            <v>16387</v>
          </cell>
          <cell r="J73">
            <v>1</v>
          </cell>
          <cell r="K73">
            <v>37707.7</v>
          </cell>
          <cell r="L73">
            <v>1</v>
          </cell>
          <cell r="M73">
            <v>67038.5</v>
          </cell>
          <cell r="N73">
            <v>16</v>
          </cell>
          <cell r="O73">
            <v>16006</v>
          </cell>
        </row>
        <row r="74">
          <cell r="A74">
            <v>15.001</v>
          </cell>
          <cell r="C74" t="str">
            <v>TOXIC EFFECTS OF NON-MEDICINAL SUBSTANCES                                         </v>
          </cell>
          <cell r="D74">
            <v>0</v>
          </cell>
          <cell r="E74" t="str">
            <v>.</v>
          </cell>
          <cell r="F74">
            <v>2</v>
          </cell>
          <cell r="G74">
            <v>9759.5</v>
          </cell>
          <cell r="H74">
            <v>2</v>
          </cell>
          <cell r="I74">
            <v>8217</v>
          </cell>
          <cell r="J74">
            <v>5</v>
          </cell>
          <cell r="K74">
            <v>10884</v>
          </cell>
          <cell r="L74">
            <v>6</v>
          </cell>
          <cell r="M74">
            <v>13700</v>
          </cell>
          <cell r="N74">
            <v>15</v>
          </cell>
          <cell r="O74">
            <v>10884</v>
          </cell>
        </row>
        <row r="75">
          <cell r="A75">
            <v>15.001</v>
          </cell>
          <cell r="C75" t="str">
            <v>POST-OPERATIVE, POST-TRAUMATIC, OTHER DEVICE INFECTIONS                           </v>
          </cell>
          <cell r="D75">
            <v>0</v>
          </cell>
          <cell r="E75" t="str">
            <v>.</v>
          </cell>
          <cell r="F75">
            <v>5</v>
          </cell>
          <cell r="G75">
            <v>11485</v>
          </cell>
          <cell r="H75">
            <v>2</v>
          </cell>
          <cell r="I75">
            <v>5784.5</v>
          </cell>
          <cell r="J75">
            <v>7</v>
          </cell>
          <cell r="K75">
            <v>11506</v>
          </cell>
          <cell r="L75">
            <v>1</v>
          </cell>
          <cell r="M75">
            <v>27990</v>
          </cell>
          <cell r="N75">
            <v>15</v>
          </cell>
          <cell r="O75">
            <v>11485</v>
          </cell>
        </row>
        <row r="76">
          <cell r="A76">
            <v>15.001</v>
          </cell>
          <cell r="C76" t="str">
            <v>MALIGNANCY OF HEPATOBILIARY SYSTEM &amp; PANCREAS                                     </v>
          </cell>
          <cell r="D76">
            <v>0</v>
          </cell>
          <cell r="E76" t="str">
            <v>.</v>
          </cell>
          <cell r="F76">
            <v>0</v>
          </cell>
          <cell r="G76" t="str">
            <v>.</v>
          </cell>
          <cell r="H76">
            <v>3</v>
          </cell>
          <cell r="I76">
            <v>11790</v>
          </cell>
          <cell r="J76">
            <v>7</v>
          </cell>
          <cell r="K76">
            <v>26195.62</v>
          </cell>
          <cell r="L76">
            <v>5</v>
          </cell>
          <cell r="M76">
            <v>35286</v>
          </cell>
          <cell r="N76">
            <v>15</v>
          </cell>
          <cell r="O76">
            <v>19716</v>
          </cell>
        </row>
        <row r="77">
          <cell r="A77">
            <v>15</v>
          </cell>
          <cell r="C77" t="str">
            <v>DIGESTIVE MALIGNANCY                                                              </v>
          </cell>
          <cell r="D77">
            <v>0</v>
          </cell>
          <cell r="E77" t="str">
            <v>.</v>
          </cell>
          <cell r="F77">
            <v>0</v>
          </cell>
          <cell r="G77" t="str">
            <v>.</v>
          </cell>
          <cell r="H77">
            <v>4</v>
          </cell>
          <cell r="I77">
            <v>11588.1</v>
          </cell>
          <cell r="J77">
            <v>8</v>
          </cell>
          <cell r="K77">
            <v>18585.65</v>
          </cell>
          <cell r="L77">
            <v>3</v>
          </cell>
          <cell r="M77">
            <v>16587.4</v>
          </cell>
          <cell r="N77">
            <v>15</v>
          </cell>
          <cell r="O77">
            <v>17489</v>
          </cell>
        </row>
        <row r="78">
          <cell r="A78">
            <v>14.001</v>
          </cell>
          <cell r="C78" t="str">
            <v>SIGNS, SYMPTOMS &amp; OTHER FACTORS INFLUENCING HEALTH STATUS                         </v>
          </cell>
          <cell r="D78">
            <v>0</v>
          </cell>
          <cell r="E78" t="str">
            <v>.</v>
          </cell>
          <cell r="F78">
            <v>2</v>
          </cell>
          <cell r="G78">
            <v>8275</v>
          </cell>
          <cell r="H78">
            <v>5</v>
          </cell>
          <cell r="I78">
            <v>13198</v>
          </cell>
          <cell r="J78">
            <v>5</v>
          </cell>
          <cell r="K78">
            <v>11787</v>
          </cell>
          <cell r="L78">
            <v>2</v>
          </cell>
          <cell r="M78">
            <v>33191.5</v>
          </cell>
          <cell r="N78">
            <v>14</v>
          </cell>
          <cell r="O78">
            <v>12890</v>
          </cell>
        </row>
        <row r="79">
          <cell r="A79">
            <v>14.001</v>
          </cell>
          <cell r="C79" t="str">
            <v>OTHER COMPLICATIONS OF TREATMENT                                                  </v>
          </cell>
          <cell r="D79">
            <v>0</v>
          </cell>
          <cell r="E79" t="str">
            <v>.</v>
          </cell>
          <cell r="F79">
            <v>2</v>
          </cell>
          <cell r="G79">
            <v>4757.5</v>
          </cell>
          <cell r="H79">
            <v>7</v>
          </cell>
          <cell r="I79">
            <v>9155</v>
          </cell>
          <cell r="J79">
            <v>4</v>
          </cell>
          <cell r="K79">
            <v>26792.5</v>
          </cell>
          <cell r="L79">
            <v>1</v>
          </cell>
          <cell r="M79">
            <v>13615</v>
          </cell>
          <cell r="N79">
            <v>14</v>
          </cell>
          <cell r="O79">
            <v>9538</v>
          </cell>
        </row>
        <row r="80">
          <cell r="A80">
            <v>14.001</v>
          </cell>
          <cell r="C80" t="str">
            <v>CHEMOTHERAPY                                                                      </v>
          </cell>
          <cell r="D80">
            <v>0</v>
          </cell>
          <cell r="E80" t="str">
            <v>.</v>
          </cell>
          <cell r="F80">
            <v>3</v>
          </cell>
          <cell r="G80">
            <v>7149</v>
          </cell>
          <cell r="H80">
            <v>8</v>
          </cell>
          <cell r="I80">
            <v>12163.2</v>
          </cell>
          <cell r="J80">
            <v>1</v>
          </cell>
          <cell r="K80">
            <v>22383</v>
          </cell>
          <cell r="L80">
            <v>2</v>
          </cell>
          <cell r="M80">
            <v>264759.1</v>
          </cell>
          <cell r="N80">
            <v>14</v>
          </cell>
          <cell r="O80">
            <v>10969.6</v>
          </cell>
        </row>
        <row r="81">
          <cell r="A81">
            <v>14.001</v>
          </cell>
          <cell r="C81" t="str">
            <v>KIDNEY &amp; URINARY TRACT PROCEDURES FOR NONMALIGNANCY                               </v>
          </cell>
          <cell r="D81">
            <v>0</v>
          </cell>
          <cell r="E81" t="str">
            <v>.</v>
          </cell>
          <cell r="F81">
            <v>6</v>
          </cell>
          <cell r="G81">
            <v>16071</v>
          </cell>
          <cell r="H81">
            <v>7</v>
          </cell>
          <cell r="I81">
            <v>19111.2</v>
          </cell>
          <cell r="J81">
            <v>1</v>
          </cell>
          <cell r="K81">
            <v>26143</v>
          </cell>
          <cell r="L81">
            <v>0</v>
          </cell>
          <cell r="M81" t="str">
            <v>.</v>
          </cell>
          <cell r="N81">
            <v>14</v>
          </cell>
          <cell r="O81">
            <v>17873</v>
          </cell>
        </row>
        <row r="82">
          <cell r="A82">
            <v>14.001</v>
          </cell>
          <cell r="C82" t="str">
            <v>SKIN ULCERS                                                                       </v>
          </cell>
          <cell r="D82">
            <v>0</v>
          </cell>
          <cell r="E82" t="str">
            <v>.</v>
          </cell>
          <cell r="F82">
            <v>0</v>
          </cell>
          <cell r="G82" t="str">
            <v>.</v>
          </cell>
          <cell r="H82">
            <v>8</v>
          </cell>
          <cell r="I82">
            <v>11463.81</v>
          </cell>
          <cell r="J82">
            <v>5</v>
          </cell>
          <cell r="K82">
            <v>7772</v>
          </cell>
          <cell r="L82">
            <v>1</v>
          </cell>
          <cell r="M82">
            <v>37742</v>
          </cell>
          <cell r="N82">
            <v>14</v>
          </cell>
          <cell r="O82">
            <v>11463.81</v>
          </cell>
        </row>
        <row r="83">
          <cell r="A83">
            <v>14.001</v>
          </cell>
          <cell r="C83" t="str">
            <v>INGUINAL, FEMORAL &amp; UMBILICAL HERNIA PROCEDURES                                   </v>
          </cell>
          <cell r="D83">
            <v>0</v>
          </cell>
          <cell r="E83" t="str">
            <v>.</v>
          </cell>
          <cell r="F83">
            <v>6</v>
          </cell>
          <cell r="G83">
            <v>19481.32</v>
          </cell>
          <cell r="H83">
            <v>6</v>
          </cell>
          <cell r="I83">
            <v>18850.52</v>
          </cell>
          <cell r="J83">
            <v>2</v>
          </cell>
          <cell r="K83">
            <v>38249.5</v>
          </cell>
          <cell r="L83">
            <v>0</v>
          </cell>
          <cell r="M83" t="str">
            <v>.</v>
          </cell>
          <cell r="N83">
            <v>14</v>
          </cell>
          <cell r="O83">
            <v>20987.32</v>
          </cell>
        </row>
        <row r="84">
          <cell r="A84">
            <v>14.001</v>
          </cell>
          <cell r="C84" t="str">
            <v>HYPERTENSION                                                                      </v>
          </cell>
          <cell r="D84">
            <v>0</v>
          </cell>
          <cell r="E84" t="str">
            <v>.</v>
          </cell>
          <cell r="F84">
            <v>1</v>
          </cell>
          <cell r="G84">
            <v>9993</v>
          </cell>
          <cell r="H84">
            <v>9</v>
          </cell>
          <cell r="I84">
            <v>7341</v>
          </cell>
          <cell r="J84">
            <v>4</v>
          </cell>
          <cell r="K84">
            <v>9813</v>
          </cell>
          <cell r="L84">
            <v>0</v>
          </cell>
          <cell r="M84" t="str">
            <v>.</v>
          </cell>
          <cell r="N84">
            <v>14</v>
          </cell>
          <cell r="O84">
            <v>9470.35</v>
          </cell>
        </row>
        <row r="85">
          <cell r="A85">
            <v>14</v>
          </cell>
          <cell r="C85" t="str">
            <v>CARDIAC PACEMAKER &amp; DEFIBRILLATOR REVISION EXCEPT DEVICE REPLACEMENT              </v>
          </cell>
          <cell r="D85">
            <v>0</v>
          </cell>
          <cell r="E85" t="str">
            <v>.</v>
          </cell>
          <cell r="F85">
            <v>1</v>
          </cell>
          <cell r="G85">
            <v>35728.72</v>
          </cell>
          <cell r="H85">
            <v>6</v>
          </cell>
          <cell r="I85">
            <v>37852.5</v>
          </cell>
          <cell r="J85">
            <v>7</v>
          </cell>
          <cell r="K85">
            <v>39561</v>
          </cell>
          <cell r="L85">
            <v>0</v>
          </cell>
          <cell r="M85" t="str">
            <v>.</v>
          </cell>
          <cell r="N85">
            <v>14</v>
          </cell>
          <cell r="O85">
            <v>37852.5</v>
          </cell>
        </row>
        <row r="86">
          <cell r="A86">
            <v>13.001</v>
          </cell>
          <cell r="C86" t="str">
            <v>NONEXTENSIVE PROCEDURE UNRELATED TO PRINCIPAL DIAGNOSIS                           </v>
          </cell>
          <cell r="D86">
            <v>0</v>
          </cell>
          <cell r="E86" t="str">
            <v>.</v>
          </cell>
          <cell r="F86">
            <v>1</v>
          </cell>
          <cell r="G86">
            <v>22198</v>
          </cell>
          <cell r="H86">
            <v>3</v>
          </cell>
          <cell r="I86">
            <v>26255.5</v>
          </cell>
          <cell r="J86">
            <v>6</v>
          </cell>
          <cell r="K86">
            <v>32702.3</v>
          </cell>
          <cell r="L86">
            <v>3</v>
          </cell>
          <cell r="M86">
            <v>64917</v>
          </cell>
          <cell r="N86">
            <v>13</v>
          </cell>
          <cell r="O86">
            <v>38217</v>
          </cell>
        </row>
        <row r="87">
          <cell r="A87">
            <v>13.001</v>
          </cell>
          <cell r="C87" t="str">
            <v>CONNECTIVE TISSUE DISORDERS                                                       </v>
          </cell>
          <cell r="D87">
            <v>0</v>
          </cell>
          <cell r="E87" t="str">
            <v>.</v>
          </cell>
          <cell r="F87">
            <v>4</v>
          </cell>
          <cell r="G87">
            <v>14151.08</v>
          </cell>
          <cell r="H87">
            <v>5</v>
          </cell>
          <cell r="I87">
            <v>16714</v>
          </cell>
          <cell r="J87">
            <v>3</v>
          </cell>
          <cell r="K87">
            <v>11350</v>
          </cell>
          <cell r="L87">
            <v>1</v>
          </cell>
          <cell r="M87">
            <v>45590.8</v>
          </cell>
          <cell r="N87">
            <v>13</v>
          </cell>
          <cell r="O87">
            <v>16714</v>
          </cell>
        </row>
        <row r="88">
          <cell r="A88">
            <v>13.001</v>
          </cell>
          <cell r="C88" t="str">
            <v>HEPATIC COMA &amp; OTHER MAJOR ACUTE LIVER DISORDERS                                  </v>
          </cell>
          <cell r="D88">
            <v>0</v>
          </cell>
          <cell r="E88" t="str">
            <v>.</v>
          </cell>
          <cell r="F88">
            <v>2</v>
          </cell>
          <cell r="G88">
            <v>8472.5</v>
          </cell>
          <cell r="H88">
            <v>5</v>
          </cell>
          <cell r="I88">
            <v>9196</v>
          </cell>
          <cell r="J88">
            <v>3</v>
          </cell>
          <cell r="K88">
            <v>8129</v>
          </cell>
          <cell r="L88">
            <v>3</v>
          </cell>
          <cell r="M88">
            <v>20818</v>
          </cell>
          <cell r="N88">
            <v>13</v>
          </cell>
          <cell r="O88">
            <v>9573</v>
          </cell>
        </row>
        <row r="89">
          <cell r="A89">
            <v>13.001</v>
          </cell>
          <cell r="C89" t="str">
            <v>MAJOR GASTROINTESTINAL &amp; PERITONEAL INFECTIONS                                    </v>
          </cell>
          <cell r="D89">
            <v>0</v>
          </cell>
          <cell r="E89" t="str">
            <v>.</v>
          </cell>
          <cell r="F89">
            <v>1</v>
          </cell>
          <cell r="G89">
            <v>2892</v>
          </cell>
          <cell r="H89">
            <v>3</v>
          </cell>
          <cell r="I89">
            <v>13665</v>
          </cell>
          <cell r="J89">
            <v>7</v>
          </cell>
          <cell r="K89">
            <v>16940</v>
          </cell>
          <cell r="L89">
            <v>2</v>
          </cell>
          <cell r="M89">
            <v>86556.5</v>
          </cell>
          <cell r="N89">
            <v>13</v>
          </cell>
          <cell r="O89">
            <v>14627</v>
          </cell>
        </row>
        <row r="90">
          <cell r="A90">
            <v>13.001</v>
          </cell>
          <cell r="C90" t="str">
            <v>RESPIRATORY MALIGNANCY                                                            </v>
          </cell>
          <cell r="D90">
            <v>0</v>
          </cell>
          <cell r="E90" t="str">
            <v>.</v>
          </cell>
          <cell r="F90">
            <v>0</v>
          </cell>
          <cell r="G90" t="str">
            <v>.</v>
          </cell>
          <cell r="H90">
            <v>5</v>
          </cell>
          <cell r="I90">
            <v>10612</v>
          </cell>
          <cell r="J90">
            <v>6</v>
          </cell>
          <cell r="K90">
            <v>16489.5</v>
          </cell>
          <cell r="L90">
            <v>2</v>
          </cell>
          <cell r="M90">
            <v>34743</v>
          </cell>
          <cell r="N90">
            <v>13</v>
          </cell>
          <cell r="O90">
            <v>12470</v>
          </cell>
        </row>
        <row r="91">
          <cell r="A91">
            <v>13</v>
          </cell>
          <cell r="C91" t="str">
            <v>OTHER RESPIRATORY &amp; CHEST PROCEDURES                                              </v>
          </cell>
          <cell r="D91">
            <v>0</v>
          </cell>
          <cell r="E91" t="str">
            <v>.</v>
          </cell>
          <cell r="F91">
            <v>3</v>
          </cell>
          <cell r="G91">
            <v>30920</v>
          </cell>
          <cell r="H91">
            <v>3</v>
          </cell>
          <cell r="I91">
            <v>35642</v>
          </cell>
          <cell r="J91">
            <v>4</v>
          </cell>
          <cell r="K91">
            <v>61244.28</v>
          </cell>
          <cell r="L91">
            <v>3</v>
          </cell>
          <cell r="M91">
            <v>119866</v>
          </cell>
          <cell r="N91">
            <v>13</v>
          </cell>
          <cell r="O91">
            <v>51275</v>
          </cell>
        </row>
        <row r="92">
          <cell r="A92">
            <v>12.001</v>
          </cell>
          <cell r="C92" t="str">
            <v>POST-OP, POST-TRAUMA, OTHER DEVICE INFECTIONS W O.R. PROCEDURE                    </v>
          </cell>
          <cell r="D92">
            <v>0</v>
          </cell>
          <cell r="E92" t="str">
            <v>.</v>
          </cell>
          <cell r="F92">
            <v>2</v>
          </cell>
          <cell r="G92">
            <v>20398.3</v>
          </cell>
          <cell r="H92">
            <v>4</v>
          </cell>
          <cell r="I92">
            <v>24195.38</v>
          </cell>
          <cell r="J92">
            <v>4</v>
          </cell>
          <cell r="K92">
            <v>34656.36</v>
          </cell>
          <cell r="L92">
            <v>2</v>
          </cell>
          <cell r="M92">
            <v>269649.5</v>
          </cell>
          <cell r="N92">
            <v>12</v>
          </cell>
          <cell r="O92">
            <v>29736.38</v>
          </cell>
        </row>
        <row r="93">
          <cell r="A93">
            <v>12.001</v>
          </cell>
          <cell r="C93" t="str">
            <v>OTHER BACK &amp; NECK DISORDERS, FRACTURES &amp; INJURIES                                 </v>
          </cell>
          <cell r="D93">
            <v>0</v>
          </cell>
          <cell r="E93" t="str">
            <v>.</v>
          </cell>
          <cell r="F93">
            <v>6</v>
          </cell>
          <cell r="G93">
            <v>7392.5</v>
          </cell>
          <cell r="H93">
            <v>4</v>
          </cell>
          <cell r="I93">
            <v>20833.48</v>
          </cell>
          <cell r="J93">
            <v>2</v>
          </cell>
          <cell r="K93">
            <v>16253</v>
          </cell>
          <cell r="L93">
            <v>0</v>
          </cell>
          <cell r="M93" t="str">
            <v>.</v>
          </cell>
          <cell r="N93">
            <v>12</v>
          </cell>
          <cell r="O93">
            <v>11692</v>
          </cell>
        </row>
        <row r="94">
          <cell r="A94">
            <v>12</v>
          </cell>
          <cell r="C94" t="str">
            <v>DEGENERATIVE NERVOUS SYSTEM DISORDERS EXC MULT SCLEROSIS                          </v>
          </cell>
          <cell r="D94">
            <v>0</v>
          </cell>
          <cell r="E94" t="str">
            <v>.</v>
          </cell>
          <cell r="F94">
            <v>1</v>
          </cell>
          <cell r="G94">
            <v>9194</v>
          </cell>
          <cell r="H94">
            <v>3</v>
          </cell>
          <cell r="I94">
            <v>6514.8</v>
          </cell>
          <cell r="J94">
            <v>6</v>
          </cell>
          <cell r="K94">
            <v>12636.5</v>
          </cell>
          <cell r="L94">
            <v>2</v>
          </cell>
          <cell r="M94">
            <v>18318</v>
          </cell>
          <cell r="N94">
            <v>12</v>
          </cell>
          <cell r="O94">
            <v>10088</v>
          </cell>
        </row>
        <row r="95">
          <cell r="A95">
            <v>11.001</v>
          </cell>
          <cell r="C95" t="str">
            <v>OTHER KIDNEY &amp; URINARY TRACT DIAGNOSES, SIGNS &amp; SYMPTOMS                          </v>
          </cell>
          <cell r="D95">
            <v>0</v>
          </cell>
          <cell r="E95" t="str">
            <v>.</v>
          </cell>
          <cell r="F95">
            <v>2</v>
          </cell>
          <cell r="G95">
            <v>7886.5</v>
          </cell>
          <cell r="H95">
            <v>4</v>
          </cell>
          <cell r="I95">
            <v>11341.2</v>
          </cell>
          <cell r="J95">
            <v>4</v>
          </cell>
          <cell r="K95">
            <v>10442.78</v>
          </cell>
          <cell r="L95">
            <v>1</v>
          </cell>
          <cell r="M95">
            <v>10133</v>
          </cell>
          <cell r="N95">
            <v>11</v>
          </cell>
          <cell r="O95">
            <v>10133</v>
          </cell>
        </row>
        <row r="96">
          <cell r="A96">
            <v>11.001</v>
          </cell>
          <cell r="C96" t="str">
            <v>KNEE JOINT REPLACEMENT                                                            </v>
          </cell>
          <cell r="D96">
            <v>0</v>
          </cell>
          <cell r="E96" t="str">
            <v>.</v>
          </cell>
          <cell r="F96">
            <v>5</v>
          </cell>
          <cell r="G96">
            <v>39662</v>
          </cell>
          <cell r="H96">
            <v>5</v>
          </cell>
          <cell r="I96">
            <v>39759.82</v>
          </cell>
          <cell r="J96">
            <v>1</v>
          </cell>
          <cell r="K96">
            <v>48946</v>
          </cell>
          <cell r="L96">
            <v>0</v>
          </cell>
          <cell r="M96" t="str">
            <v>.</v>
          </cell>
          <cell r="N96">
            <v>11</v>
          </cell>
          <cell r="O96">
            <v>39759.82</v>
          </cell>
        </row>
        <row r="97">
          <cell r="A97">
            <v>11.001</v>
          </cell>
          <cell r="C97" t="str">
            <v>OTHER DISORDERS OF THE LIVER                                                      </v>
          </cell>
          <cell r="D97">
            <v>0</v>
          </cell>
          <cell r="E97" t="str">
            <v>.</v>
          </cell>
          <cell r="F97">
            <v>1</v>
          </cell>
          <cell r="G97">
            <v>3129</v>
          </cell>
          <cell r="H97">
            <v>3</v>
          </cell>
          <cell r="I97">
            <v>7732</v>
          </cell>
          <cell r="J97">
            <v>7</v>
          </cell>
          <cell r="K97">
            <v>16329</v>
          </cell>
          <cell r="L97">
            <v>0</v>
          </cell>
          <cell r="M97" t="str">
            <v>.</v>
          </cell>
          <cell r="N97">
            <v>11</v>
          </cell>
          <cell r="O97">
            <v>11986</v>
          </cell>
        </row>
        <row r="98">
          <cell r="A98">
            <v>11.001</v>
          </cell>
          <cell r="C98" t="str">
            <v>RESPIRATORY SYSTEM DIAGNOSIS W VENTILATOR SUPPORT 96+ HOURS                       </v>
          </cell>
          <cell r="D98">
            <v>0</v>
          </cell>
          <cell r="E98" t="str">
            <v>.</v>
          </cell>
          <cell r="F98">
            <v>0</v>
          </cell>
          <cell r="G98" t="str">
            <v>.</v>
          </cell>
          <cell r="H98">
            <v>2</v>
          </cell>
          <cell r="I98">
            <v>99780.5</v>
          </cell>
          <cell r="J98">
            <v>3</v>
          </cell>
          <cell r="K98">
            <v>74834</v>
          </cell>
          <cell r="L98">
            <v>6</v>
          </cell>
          <cell r="M98">
            <v>96627.8</v>
          </cell>
          <cell r="N98">
            <v>11</v>
          </cell>
          <cell r="O98">
            <v>84305</v>
          </cell>
        </row>
        <row r="99">
          <cell r="A99">
            <v>11</v>
          </cell>
          <cell r="C99" t="str">
            <v>OTHER EAR, NOSE, MOUTH,THROAT &amp; CRANIAL/FACIAL DIAGNOSES                          </v>
          </cell>
          <cell r="D99">
            <v>0</v>
          </cell>
          <cell r="E99" t="str">
            <v>.</v>
          </cell>
          <cell r="F99">
            <v>3</v>
          </cell>
          <cell r="G99">
            <v>4632</v>
          </cell>
          <cell r="H99">
            <v>4</v>
          </cell>
          <cell r="I99">
            <v>9985</v>
          </cell>
          <cell r="J99">
            <v>3</v>
          </cell>
          <cell r="K99">
            <v>14403</v>
          </cell>
          <cell r="L99">
            <v>1</v>
          </cell>
          <cell r="M99">
            <v>7307</v>
          </cell>
          <cell r="N99">
            <v>11</v>
          </cell>
          <cell r="O99">
            <v>9501</v>
          </cell>
        </row>
        <row r="100">
          <cell r="A100">
            <v>10.001</v>
          </cell>
          <cell r="C100" t="str">
            <v>FEVER                                                                             </v>
          </cell>
          <cell r="D100">
            <v>0</v>
          </cell>
          <cell r="E100" t="str">
            <v>.</v>
          </cell>
          <cell r="F100">
            <v>5</v>
          </cell>
          <cell r="G100">
            <v>4011</v>
          </cell>
          <cell r="H100">
            <v>4</v>
          </cell>
          <cell r="I100">
            <v>9191.5</v>
          </cell>
          <cell r="J100">
            <v>1</v>
          </cell>
          <cell r="K100">
            <v>25014.2</v>
          </cell>
          <cell r="L100">
            <v>0</v>
          </cell>
          <cell r="M100" t="str">
            <v>.</v>
          </cell>
          <cell r="N100">
            <v>10</v>
          </cell>
          <cell r="O100">
            <v>4141.5</v>
          </cell>
        </row>
        <row r="101">
          <cell r="A101">
            <v>10.001</v>
          </cell>
          <cell r="C101" t="str">
            <v>NEONATE BIRTHWT &gt;2499G W MAJOR ANOMALY                                            </v>
          </cell>
          <cell r="D101">
            <v>0</v>
          </cell>
          <cell r="E101" t="str">
            <v>.</v>
          </cell>
          <cell r="F101">
            <v>10</v>
          </cell>
          <cell r="G101">
            <v>2884</v>
          </cell>
          <cell r="H101">
            <v>0</v>
          </cell>
          <cell r="I101" t="str">
            <v>.</v>
          </cell>
          <cell r="J101">
            <v>0</v>
          </cell>
          <cell r="K101" t="str">
            <v>.</v>
          </cell>
          <cell r="L101">
            <v>0</v>
          </cell>
          <cell r="M101" t="str">
            <v>.</v>
          </cell>
          <cell r="N101">
            <v>10</v>
          </cell>
          <cell r="O101">
            <v>2884</v>
          </cell>
        </row>
        <row r="102">
          <cell r="A102">
            <v>10.001</v>
          </cell>
          <cell r="C102" t="str">
            <v>POSTPARTUM &amp; POST ABORTION DIAGNOSES W/O PROCEDURE                                </v>
          </cell>
          <cell r="D102">
            <v>0</v>
          </cell>
          <cell r="E102" t="str">
            <v>.</v>
          </cell>
          <cell r="F102">
            <v>6</v>
          </cell>
          <cell r="G102">
            <v>4499.5</v>
          </cell>
          <cell r="H102">
            <v>2</v>
          </cell>
          <cell r="I102">
            <v>5396</v>
          </cell>
          <cell r="J102">
            <v>2</v>
          </cell>
          <cell r="K102">
            <v>11044</v>
          </cell>
          <cell r="L102">
            <v>0</v>
          </cell>
          <cell r="M102" t="str">
            <v>.</v>
          </cell>
          <cell r="N102">
            <v>10</v>
          </cell>
          <cell r="O102">
            <v>5378.5</v>
          </cell>
        </row>
        <row r="103">
          <cell r="A103">
            <v>10.001</v>
          </cell>
          <cell r="C103" t="str">
            <v>ABDOMINAL PAIN                                                                    </v>
          </cell>
          <cell r="D103">
            <v>0</v>
          </cell>
          <cell r="E103" t="str">
            <v>.</v>
          </cell>
          <cell r="F103">
            <v>3</v>
          </cell>
          <cell r="G103">
            <v>5745</v>
          </cell>
          <cell r="H103">
            <v>4</v>
          </cell>
          <cell r="I103">
            <v>14566.4</v>
          </cell>
          <cell r="J103">
            <v>3</v>
          </cell>
          <cell r="K103">
            <v>9704</v>
          </cell>
          <cell r="L103">
            <v>0</v>
          </cell>
          <cell r="M103" t="str">
            <v>.</v>
          </cell>
          <cell r="N103">
            <v>10</v>
          </cell>
          <cell r="O103">
            <v>9387.5</v>
          </cell>
        </row>
        <row r="104">
          <cell r="A104">
            <v>10</v>
          </cell>
          <cell r="C104" t="str">
            <v>OTHER ESOPHAGEAL DISORDERS                                                        </v>
          </cell>
          <cell r="D104">
            <v>0</v>
          </cell>
          <cell r="E104" t="str">
            <v>.</v>
          </cell>
          <cell r="F104">
            <v>2</v>
          </cell>
          <cell r="G104">
            <v>9140</v>
          </cell>
          <cell r="H104">
            <v>3</v>
          </cell>
          <cell r="I104">
            <v>14074</v>
          </cell>
          <cell r="J104">
            <v>4</v>
          </cell>
          <cell r="K104">
            <v>23554.5</v>
          </cell>
          <cell r="L104">
            <v>1</v>
          </cell>
          <cell r="M104">
            <v>30498</v>
          </cell>
          <cell r="N104">
            <v>10</v>
          </cell>
          <cell r="O104">
            <v>15241</v>
          </cell>
        </row>
        <row r="105">
          <cell r="A105">
            <v>9.001</v>
          </cell>
          <cell r="C105" t="str">
            <v>HIV W MAJOR HIV RELATED CONDITION                                                 </v>
          </cell>
          <cell r="D105">
            <v>0</v>
          </cell>
          <cell r="E105" t="str">
            <v>.</v>
          </cell>
          <cell r="F105">
            <v>0</v>
          </cell>
          <cell r="G105" t="str">
            <v>.</v>
          </cell>
          <cell r="H105">
            <v>0</v>
          </cell>
          <cell r="I105" t="str">
            <v>.</v>
          </cell>
          <cell r="J105">
            <v>6</v>
          </cell>
          <cell r="K105">
            <v>14538.6</v>
          </cell>
          <cell r="L105">
            <v>3</v>
          </cell>
          <cell r="M105">
            <v>26467.8</v>
          </cell>
          <cell r="N105">
            <v>9</v>
          </cell>
          <cell r="O105">
            <v>15972.8</v>
          </cell>
        </row>
        <row r="106">
          <cell r="A106">
            <v>9.001</v>
          </cell>
          <cell r="C106" t="str">
            <v>MAJOR HEMATOLOGIC/IMMUNOLOGIC DIAG EXC SICKLE CELL CRISIS &amp; COAGUL                </v>
          </cell>
          <cell r="D106">
            <v>0</v>
          </cell>
          <cell r="E106" t="str">
            <v>.</v>
          </cell>
          <cell r="F106">
            <v>0</v>
          </cell>
          <cell r="G106" t="str">
            <v>.</v>
          </cell>
          <cell r="H106">
            <v>3</v>
          </cell>
          <cell r="I106">
            <v>13267</v>
          </cell>
          <cell r="J106">
            <v>5</v>
          </cell>
          <cell r="K106">
            <v>12442</v>
          </cell>
          <cell r="L106">
            <v>1</v>
          </cell>
          <cell r="M106">
            <v>22901</v>
          </cell>
          <cell r="N106">
            <v>9</v>
          </cell>
          <cell r="O106">
            <v>13267</v>
          </cell>
        </row>
        <row r="107">
          <cell r="A107">
            <v>9.001</v>
          </cell>
          <cell r="C107" t="str">
            <v>NEONATE BIRTHWT &gt;2499G W CONGENITAL/PERINATAL INFECTION                           </v>
          </cell>
          <cell r="D107">
            <v>0</v>
          </cell>
          <cell r="E107" t="str">
            <v>.</v>
          </cell>
          <cell r="F107">
            <v>6</v>
          </cell>
          <cell r="G107">
            <v>6716</v>
          </cell>
          <cell r="H107">
            <v>2</v>
          </cell>
          <cell r="I107">
            <v>4352</v>
          </cell>
          <cell r="J107">
            <v>1</v>
          </cell>
          <cell r="K107">
            <v>11141</v>
          </cell>
          <cell r="L107">
            <v>0</v>
          </cell>
          <cell r="M107" t="str">
            <v>.</v>
          </cell>
          <cell r="N107">
            <v>9</v>
          </cell>
          <cell r="O107">
            <v>6176</v>
          </cell>
        </row>
        <row r="108">
          <cell r="A108">
            <v>9.001</v>
          </cell>
          <cell r="C108" t="str">
            <v>MALFUNCTION, REACTION, COMPLIC OF GENITOURINARY DEVICE OR PROC                    </v>
          </cell>
          <cell r="D108">
            <v>0</v>
          </cell>
          <cell r="E108" t="str">
            <v>.</v>
          </cell>
          <cell r="F108">
            <v>0</v>
          </cell>
          <cell r="G108" t="str">
            <v>.</v>
          </cell>
          <cell r="H108">
            <v>1</v>
          </cell>
          <cell r="I108">
            <v>5961</v>
          </cell>
          <cell r="J108">
            <v>6</v>
          </cell>
          <cell r="K108">
            <v>9050.98</v>
          </cell>
          <cell r="L108">
            <v>2</v>
          </cell>
          <cell r="M108">
            <v>11828</v>
          </cell>
          <cell r="N108">
            <v>9</v>
          </cell>
          <cell r="O108">
            <v>8432.96</v>
          </cell>
        </row>
        <row r="109">
          <cell r="A109">
            <v>9.001</v>
          </cell>
          <cell r="C109" t="str">
            <v>CONTUSION, OPEN WOUND &amp; OTHER TRAUMA TO SKIN &amp; SUBCUTANEOUS TISSUE                </v>
          </cell>
          <cell r="D109">
            <v>0</v>
          </cell>
          <cell r="E109" t="str">
            <v>.</v>
          </cell>
          <cell r="F109">
            <v>0</v>
          </cell>
          <cell r="G109" t="str">
            <v>.</v>
          </cell>
          <cell r="H109">
            <v>3</v>
          </cell>
          <cell r="I109">
            <v>15662</v>
          </cell>
          <cell r="J109">
            <v>4</v>
          </cell>
          <cell r="K109">
            <v>20500</v>
          </cell>
          <cell r="L109">
            <v>2</v>
          </cell>
          <cell r="M109">
            <v>18549.5</v>
          </cell>
          <cell r="N109">
            <v>9</v>
          </cell>
          <cell r="O109">
            <v>16246</v>
          </cell>
        </row>
        <row r="110">
          <cell r="A110">
            <v>9.001</v>
          </cell>
          <cell r="C110" t="str">
            <v>FOOT &amp; TOE PROCEDURES                                                             </v>
          </cell>
          <cell r="D110">
            <v>0</v>
          </cell>
          <cell r="E110" t="str">
            <v>.</v>
          </cell>
          <cell r="F110">
            <v>1</v>
          </cell>
          <cell r="G110">
            <v>30381</v>
          </cell>
          <cell r="H110">
            <v>3</v>
          </cell>
          <cell r="I110">
            <v>18966.4</v>
          </cell>
          <cell r="J110">
            <v>2</v>
          </cell>
          <cell r="K110">
            <v>30834.45</v>
          </cell>
          <cell r="L110">
            <v>3</v>
          </cell>
          <cell r="M110">
            <v>111641</v>
          </cell>
          <cell r="N110">
            <v>9</v>
          </cell>
          <cell r="O110">
            <v>30381</v>
          </cell>
        </row>
        <row r="111">
          <cell r="A111">
            <v>9.001</v>
          </cell>
          <cell r="C111" t="str">
            <v>ALCOHOLIC LIVER DISEASE                                                           </v>
          </cell>
          <cell r="D111">
            <v>0</v>
          </cell>
          <cell r="E111" t="str">
            <v>.</v>
          </cell>
          <cell r="F111">
            <v>0</v>
          </cell>
          <cell r="G111" t="str">
            <v>.</v>
          </cell>
          <cell r="H111">
            <v>0</v>
          </cell>
          <cell r="I111" t="str">
            <v>.</v>
          </cell>
          <cell r="J111">
            <v>6</v>
          </cell>
          <cell r="K111">
            <v>24477.38</v>
          </cell>
          <cell r="L111">
            <v>3</v>
          </cell>
          <cell r="M111">
            <v>32805.35</v>
          </cell>
          <cell r="N111">
            <v>9</v>
          </cell>
          <cell r="O111">
            <v>26551.75</v>
          </cell>
        </row>
        <row r="112">
          <cell r="A112">
            <v>9.001</v>
          </cell>
          <cell r="C112" t="str">
            <v>MAJOR RESPIRATORY &amp; CHEST PROCEDURES                                              </v>
          </cell>
          <cell r="D112">
            <v>0</v>
          </cell>
          <cell r="E112" t="str">
            <v>.</v>
          </cell>
          <cell r="F112">
            <v>1</v>
          </cell>
          <cell r="G112">
            <v>35275.4</v>
          </cell>
          <cell r="H112">
            <v>1</v>
          </cell>
          <cell r="I112">
            <v>48442</v>
          </cell>
          <cell r="J112">
            <v>4</v>
          </cell>
          <cell r="K112">
            <v>71638.5</v>
          </cell>
          <cell r="L112">
            <v>3</v>
          </cell>
          <cell r="M112">
            <v>95108</v>
          </cell>
          <cell r="N112">
            <v>9</v>
          </cell>
          <cell r="O112">
            <v>60631.35</v>
          </cell>
        </row>
        <row r="113">
          <cell r="A113">
            <v>9</v>
          </cell>
          <cell r="C113" t="str">
            <v>NONSPECIFIC CVA &amp; PRECEREBRAL OCCLUSION W/O INFARCT                               </v>
          </cell>
          <cell r="D113">
            <v>0</v>
          </cell>
          <cell r="E113" t="str">
            <v>.</v>
          </cell>
          <cell r="F113">
            <v>1</v>
          </cell>
          <cell r="G113">
            <v>19834</v>
          </cell>
          <cell r="H113">
            <v>6</v>
          </cell>
          <cell r="I113">
            <v>13353.2</v>
          </cell>
          <cell r="J113">
            <v>2</v>
          </cell>
          <cell r="K113">
            <v>20442.5</v>
          </cell>
          <cell r="L113">
            <v>0</v>
          </cell>
          <cell r="M113" t="str">
            <v>.</v>
          </cell>
          <cell r="N113">
            <v>9</v>
          </cell>
          <cell r="O113">
            <v>17170</v>
          </cell>
        </row>
        <row r="114">
          <cell r="A114">
            <v>8.001</v>
          </cell>
          <cell r="C114" t="str">
            <v>OTHER INFECTIOUS &amp; PARASITIC DISEASES                                             </v>
          </cell>
          <cell r="D114">
            <v>0</v>
          </cell>
          <cell r="E114" t="str">
            <v>.</v>
          </cell>
          <cell r="F114">
            <v>3</v>
          </cell>
          <cell r="G114">
            <v>5440</v>
          </cell>
          <cell r="H114">
            <v>2</v>
          </cell>
          <cell r="I114">
            <v>9817</v>
          </cell>
          <cell r="J114">
            <v>2</v>
          </cell>
          <cell r="K114">
            <v>15441</v>
          </cell>
          <cell r="L114">
            <v>1</v>
          </cell>
          <cell r="M114">
            <v>44088.1</v>
          </cell>
          <cell r="N114">
            <v>8</v>
          </cell>
          <cell r="O114">
            <v>9810.5</v>
          </cell>
        </row>
        <row r="115">
          <cell r="A115">
            <v>8.001</v>
          </cell>
          <cell r="C115" t="str">
            <v>SICKLE CELL ANEMIA CRISIS                                                         </v>
          </cell>
          <cell r="D115">
            <v>0</v>
          </cell>
          <cell r="E115" t="str">
            <v>.</v>
          </cell>
          <cell r="F115">
            <v>2</v>
          </cell>
          <cell r="G115">
            <v>12546.5</v>
          </cell>
          <cell r="H115">
            <v>5</v>
          </cell>
          <cell r="I115">
            <v>11737</v>
          </cell>
          <cell r="J115">
            <v>0</v>
          </cell>
          <cell r="K115" t="str">
            <v>.</v>
          </cell>
          <cell r="L115">
            <v>1</v>
          </cell>
          <cell r="M115">
            <v>21465</v>
          </cell>
          <cell r="N115">
            <v>8</v>
          </cell>
          <cell r="O115">
            <v>12589.5</v>
          </cell>
        </row>
        <row r="116">
          <cell r="A116">
            <v>8.001</v>
          </cell>
          <cell r="C116" t="str">
            <v>FRACTURES &amp; DISLOCATIONS EXCEPT FEMUR, PELVIS &amp; BACK                              </v>
          </cell>
          <cell r="D116">
            <v>0</v>
          </cell>
          <cell r="E116" t="str">
            <v>.</v>
          </cell>
          <cell r="F116">
            <v>1</v>
          </cell>
          <cell r="G116">
            <v>5534</v>
          </cell>
          <cell r="H116">
            <v>2</v>
          </cell>
          <cell r="I116">
            <v>22954.85</v>
          </cell>
          <cell r="J116">
            <v>4</v>
          </cell>
          <cell r="K116">
            <v>14810</v>
          </cell>
          <cell r="L116">
            <v>1</v>
          </cell>
          <cell r="M116">
            <v>34765</v>
          </cell>
          <cell r="N116">
            <v>8</v>
          </cell>
          <cell r="O116">
            <v>14810</v>
          </cell>
        </row>
        <row r="117">
          <cell r="A117">
            <v>8</v>
          </cell>
          <cell r="C117" t="str">
            <v>INFECTIONS OF UPPER RESPIRATORY TRACT                                             </v>
          </cell>
          <cell r="D117">
            <v>0</v>
          </cell>
          <cell r="E117" t="str">
            <v>.</v>
          </cell>
          <cell r="F117">
            <v>3</v>
          </cell>
          <cell r="G117">
            <v>3854</v>
          </cell>
          <cell r="H117">
            <v>3</v>
          </cell>
          <cell r="I117">
            <v>12883</v>
          </cell>
          <cell r="J117">
            <v>1</v>
          </cell>
          <cell r="K117">
            <v>6882</v>
          </cell>
          <cell r="L117">
            <v>1</v>
          </cell>
          <cell r="M117">
            <v>67685</v>
          </cell>
          <cell r="N117">
            <v>8</v>
          </cell>
          <cell r="O117">
            <v>8476.5</v>
          </cell>
        </row>
        <row r="118">
          <cell r="A118">
            <v>7.001</v>
          </cell>
          <cell r="C118" t="str">
            <v>VIRAL ILLNESS                                                                     </v>
          </cell>
          <cell r="D118">
            <v>0</v>
          </cell>
          <cell r="E118" t="str">
            <v>.</v>
          </cell>
          <cell r="F118">
            <v>2</v>
          </cell>
          <cell r="G118">
            <v>3732.5</v>
          </cell>
          <cell r="H118">
            <v>4</v>
          </cell>
          <cell r="I118">
            <v>7979.43</v>
          </cell>
          <cell r="J118">
            <v>1</v>
          </cell>
          <cell r="K118">
            <v>17776</v>
          </cell>
          <cell r="L118">
            <v>0</v>
          </cell>
          <cell r="M118" t="str">
            <v>.</v>
          </cell>
          <cell r="N118">
            <v>7</v>
          </cell>
          <cell r="O118">
            <v>4922.85</v>
          </cell>
        </row>
        <row r="119">
          <cell r="A119">
            <v>7.001</v>
          </cell>
          <cell r="C119" t="str">
            <v>UTERINE &amp; ADNEXA PROCEDURES FOR LEIOMYOMA                                         </v>
          </cell>
          <cell r="D119">
            <v>0</v>
          </cell>
          <cell r="E119" t="str">
            <v>.</v>
          </cell>
          <cell r="F119">
            <v>7</v>
          </cell>
          <cell r="G119">
            <v>21766</v>
          </cell>
          <cell r="H119">
            <v>0</v>
          </cell>
          <cell r="I119" t="str">
            <v>.</v>
          </cell>
          <cell r="J119">
            <v>0</v>
          </cell>
          <cell r="K119" t="str">
            <v>.</v>
          </cell>
          <cell r="L119">
            <v>0</v>
          </cell>
          <cell r="M119" t="str">
            <v>.</v>
          </cell>
          <cell r="N119">
            <v>7</v>
          </cell>
          <cell r="O119">
            <v>21766</v>
          </cell>
        </row>
        <row r="120">
          <cell r="A120">
            <v>7.001</v>
          </cell>
          <cell r="C120" t="str">
            <v>DISORDERS OF GALLBLADDER &amp; BILIARY TRACT                                          </v>
          </cell>
          <cell r="D120">
            <v>0</v>
          </cell>
          <cell r="E120" t="str">
            <v>.</v>
          </cell>
          <cell r="F120">
            <v>1</v>
          </cell>
          <cell r="G120">
            <v>6837</v>
          </cell>
          <cell r="H120">
            <v>2</v>
          </cell>
          <cell r="I120">
            <v>8583.5</v>
          </cell>
          <cell r="J120">
            <v>4</v>
          </cell>
          <cell r="K120">
            <v>12278</v>
          </cell>
          <cell r="L120">
            <v>0</v>
          </cell>
          <cell r="M120" t="str">
            <v>.</v>
          </cell>
          <cell r="N120">
            <v>7</v>
          </cell>
          <cell r="O120">
            <v>8038</v>
          </cell>
        </row>
        <row r="121">
          <cell r="A121">
            <v>7.001</v>
          </cell>
          <cell r="C121" t="str">
            <v>INFLAMMATORY BOWEL DISEASE                                                        </v>
          </cell>
          <cell r="D121">
            <v>0</v>
          </cell>
          <cell r="E121" t="str">
            <v>.</v>
          </cell>
          <cell r="F121">
            <v>2</v>
          </cell>
          <cell r="G121">
            <v>10586</v>
          </cell>
          <cell r="H121">
            <v>4</v>
          </cell>
          <cell r="I121">
            <v>9625</v>
          </cell>
          <cell r="J121">
            <v>1</v>
          </cell>
          <cell r="K121">
            <v>16033</v>
          </cell>
          <cell r="L121">
            <v>0</v>
          </cell>
          <cell r="M121" t="str">
            <v>.</v>
          </cell>
          <cell r="N121">
            <v>7</v>
          </cell>
          <cell r="O121">
            <v>11266</v>
          </cell>
        </row>
        <row r="122">
          <cell r="A122">
            <v>7.001</v>
          </cell>
          <cell r="C122" t="str">
            <v>MALFUNCTION,REACTION,COMPLICATION OF CARDIAC/VASC DEVICE OR PROCEDURE             </v>
          </cell>
          <cell r="D122">
            <v>0</v>
          </cell>
          <cell r="E122" t="str">
            <v>.</v>
          </cell>
          <cell r="F122">
            <v>0</v>
          </cell>
          <cell r="G122" t="str">
            <v>.</v>
          </cell>
          <cell r="H122">
            <v>0</v>
          </cell>
          <cell r="I122" t="str">
            <v>.</v>
          </cell>
          <cell r="J122">
            <v>7</v>
          </cell>
          <cell r="K122">
            <v>16807.72</v>
          </cell>
          <cell r="L122">
            <v>0</v>
          </cell>
          <cell r="M122" t="str">
            <v>.</v>
          </cell>
          <cell r="N122">
            <v>7</v>
          </cell>
          <cell r="O122">
            <v>16807.72</v>
          </cell>
        </row>
        <row r="123">
          <cell r="A123">
            <v>7</v>
          </cell>
          <cell r="C123" t="str">
            <v>INTRACRANIAL HEMORRHAGE                                                           </v>
          </cell>
          <cell r="D123">
            <v>0</v>
          </cell>
          <cell r="E123" t="str">
            <v>.</v>
          </cell>
          <cell r="F123">
            <v>0</v>
          </cell>
          <cell r="G123" t="str">
            <v>.</v>
          </cell>
          <cell r="H123">
            <v>2</v>
          </cell>
          <cell r="I123">
            <v>14572.5</v>
          </cell>
          <cell r="J123">
            <v>2</v>
          </cell>
          <cell r="K123">
            <v>8933.3</v>
          </cell>
          <cell r="L123">
            <v>3</v>
          </cell>
          <cell r="M123">
            <v>8465.2</v>
          </cell>
          <cell r="N123">
            <v>7</v>
          </cell>
          <cell r="O123">
            <v>10420.6</v>
          </cell>
        </row>
        <row r="124">
          <cell r="A124">
            <v>6.001</v>
          </cell>
          <cell r="C124" t="str">
            <v>ALCOHOL ABUSE &amp; DEPENDENCE                                                        </v>
          </cell>
          <cell r="D124">
            <v>0</v>
          </cell>
          <cell r="E124" t="str">
            <v>.</v>
          </cell>
          <cell r="F124">
            <v>1</v>
          </cell>
          <cell r="G124">
            <v>5086</v>
          </cell>
          <cell r="H124">
            <v>3</v>
          </cell>
          <cell r="I124">
            <v>7547</v>
          </cell>
          <cell r="J124">
            <v>1</v>
          </cell>
          <cell r="K124">
            <v>33258</v>
          </cell>
          <cell r="L124">
            <v>1</v>
          </cell>
          <cell r="M124">
            <v>38636</v>
          </cell>
          <cell r="N124">
            <v>6</v>
          </cell>
          <cell r="O124">
            <v>11177.5</v>
          </cell>
        </row>
        <row r="125">
          <cell r="A125">
            <v>6.001</v>
          </cell>
          <cell r="C125" t="str">
            <v>TRANSURETHRAL PROSTATECTOMY                                                       </v>
          </cell>
          <cell r="D125">
            <v>0</v>
          </cell>
          <cell r="E125" t="str">
            <v>.</v>
          </cell>
          <cell r="F125">
            <v>3</v>
          </cell>
          <cell r="G125">
            <v>11853.6</v>
          </cell>
          <cell r="H125">
            <v>2</v>
          </cell>
          <cell r="I125">
            <v>13725</v>
          </cell>
          <cell r="J125">
            <v>1</v>
          </cell>
          <cell r="K125">
            <v>8666</v>
          </cell>
          <cell r="L125">
            <v>0</v>
          </cell>
          <cell r="M125" t="str">
            <v>.</v>
          </cell>
          <cell r="N125">
            <v>6</v>
          </cell>
          <cell r="O125">
            <v>12128.3</v>
          </cell>
        </row>
        <row r="126">
          <cell r="A126">
            <v>6.001</v>
          </cell>
          <cell r="C126" t="str">
            <v>URETHRAL &amp; TRANSURETHRAL PROCEDURES                                               </v>
          </cell>
          <cell r="D126">
            <v>0</v>
          </cell>
          <cell r="E126" t="str">
            <v>.</v>
          </cell>
          <cell r="F126">
            <v>2</v>
          </cell>
          <cell r="G126">
            <v>15298.8</v>
          </cell>
          <cell r="H126">
            <v>2</v>
          </cell>
          <cell r="I126">
            <v>21121.5</v>
          </cell>
          <cell r="J126">
            <v>2</v>
          </cell>
          <cell r="K126">
            <v>35314.3</v>
          </cell>
          <cell r="L126">
            <v>0</v>
          </cell>
          <cell r="M126" t="str">
            <v>.</v>
          </cell>
          <cell r="N126">
            <v>6</v>
          </cell>
          <cell r="O126">
            <v>24232.3</v>
          </cell>
        </row>
        <row r="127">
          <cell r="A127">
            <v>6.001</v>
          </cell>
          <cell r="C127" t="str">
            <v>OTHER BLADDER PROCEDURES                                                          </v>
          </cell>
          <cell r="D127">
            <v>0</v>
          </cell>
          <cell r="E127" t="str">
            <v>.</v>
          </cell>
          <cell r="F127">
            <v>1</v>
          </cell>
          <cell r="G127">
            <v>12280.6</v>
          </cell>
          <cell r="H127">
            <v>3</v>
          </cell>
          <cell r="I127">
            <v>18472.6</v>
          </cell>
          <cell r="J127">
            <v>1</v>
          </cell>
          <cell r="K127">
            <v>13631</v>
          </cell>
          <cell r="L127">
            <v>1</v>
          </cell>
          <cell r="M127">
            <v>46926</v>
          </cell>
          <cell r="N127">
            <v>6</v>
          </cell>
          <cell r="O127">
            <v>16641.8</v>
          </cell>
        </row>
        <row r="128">
          <cell r="A128">
            <v>6.001</v>
          </cell>
          <cell r="C128" t="str">
            <v>OTHER ENDOCRINE DISORDERS                                                         </v>
          </cell>
          <cell r="D128">
            <v>0</v>
          </cell>
          <cell r="E128" t="str">
            <v>.</v>
          </cell>
          <cell r="F128">
            <v>1</v>
          </cell>
          <cell r="G128">
            <v>7448</v>
          </cell>
          <cell r="H128">
            <v>1</v>
          </cell>
          <cell r="I128">
            <v>3816</v>
          </cell>
          <cell r="J128">
            <v>3</v>
          </cell>
          <cell r="K128">
            <v>10214</v>
          </cell>
          <cell r="L128">
            <v>1</v>
          </cell>
          <cell r="M128">
            <v>29103.06</v>
          </cell>
          <cell r="N128">
            <v>6</v>
          </cell>
          <cell r="O128">
            <v>9746</v>
          </cell>
        </row>
        <row r="129">
          <cell r="A129">
            <v>6.001</v>
          </cell>
          <cell r="C129" t="str">
            <v>OTHER SKIN, SUBCUTANEOUS TISSUE &amp; BREAST DISORDERS                                </v>
          </cell>
          <cell r="D129">
            <v>0</v>
          </cell>
          <cell r="E129" t="str">
            <v>.</v>
          </cell>
          <cell r="F129">
            <v>2</v>
          </cell>
          <cell r="G129">
            <v>3324</v>
          </cell>
          <cell r="H129">
            <v>3</v>
          </cell>
          <cell r="I129">
            <v>8698</v>
          </cell>
          <cell r="J129">
            <v>1</v>
          </cell>
          <cell r="K129">
            <v>13592.8</v>
          </cell>
          <cell r="L129">
            <v>0</v>
          </cell>
          <cell r="M129" t="str">
            <v>.</v>
          </cell>
          <cell r="N129">
            <v>6</v>
          </cell>
          <cell r="O129">
            <v>8653.5</v>
          </cell>
        </row>
        <row r="130">
          <cell r="A130">
            <v>6.001</v>
          </cell>
          <cell r="C130" t="str">
            <v>MASTECTOMY PROCEDURES                                                             </v>
          </cell>
          <cell r="D130">
            <v>0</v>
          </cell>
          <cell r="E130" t="str">
            <v>.</v>
          </cell>
          <cell r="F130">
            <v>2</v>
          </cell>
          <cell r="G130">
            <v>23670.5</v>
          </cell>
          <cell r="H130">
            <v>4</v>
          </cell>
          <cell r="I130">
            <v>18263.5</v>
          </cell>
          <cell r="J130">
            <v>0</v>
          </cell>
          <cell r="K130" t="str">
            <v>.</v>
          </cell>
          <cell r="L130">
            <v>0</v>
          </cell>
          <cell r="M130" t="str">
            <v>.</v>
          </cell>
          <cell r="N130">
            <v>6</v>
          </cell>
          <cell r="O130">
            <v>21519</v>
          </cell>
        </row>
        <row r="131">
          <cell r="A131">
            <v>6.001</v>
          </cell>
          <cell r="C131" t="str">
            <v>TENDON, MUSCLE &amp; OTHER SOFT TISSUE PROCEDURES                                     </v>
          </cell>
          <cell r="D131">
            <v>0</v>
          </cell>
          <cell r="E131" t="str">
            <v>.</v>
          </cell>
          <cell r="F131">
            <v>2</v>
          </cell>
          <cell r="G131">
            <v>12030.5</v>
          </cell>
          <cell r="H131">
            <v>2</v>
          </cell>
          <cell r="I131">
            <v>17282.5</v>
          </cell>
          <cell r="J131">
            <v>1</v>
          </cell>
          <cell r="K131">
            <v>25426</v>
          </cell>
          <cell r="L131">
            <v>1</v>
          </cell>
          <cell r="M131">
            <v>35768.4</v>
          </cell>
          <cell r="N131">
            <v>6</v>
          </cell>
          <cell r="O131">
            <v>18888</v>
          </cell>
        </row>
        <row r="132">
          <cell r="A132">
            <v>6.001</v>
          </cell>
          <cell r="C132" t="str">
            <v>AMPUTATION OF LOWER LIMB EXCEPT TOES                                              </v>
          </cell>
          <cell r="D132">
            <v>0</v>
          </cell>
          <cell r="E132" t="str">
            <v>.</v>
          </cell>
          <cell r="F132">
            <v>1</v>
          </cell>
          <cell r="G132">
            <v>11828</v>
          </cell>
          <cell r="H132">
            <v>0</v>
          </cell>
          <cell r="I132" t="str">
            <v>.</v>
          </cell>
          <cell r="J132">
            <v>4</v>
          </cell>
          <cell r="K132">
            <v>26192.2</v>
          </cell>
          <cell r="L132">
            <v>1</v>
          </cell>
          <cell r="M132">
            <v>56221</v>
          </cell>
          <cell r="N132">
            <v>6</v>
          </cell>
          <cell r="O132">
            <v>26192.2</v>
          </cell>
        </row>
        <row r="133">
          <cell r="A133">
            <v>6.001</v>
          </cell>
          <cell r="C133" t="str">
            <v>INTERSTITIAL LUNG DISEASE                                                         </v>
          </cell>
          <cell r="D133">
            <v>0</v>
          </cell>
          <cell r="E133" t="str">
            <v>.</v>
          </cell>
          <cell r="F133">
            <v>0</v>
          </cell>
          <cell r="G133" t="str">
            <v>.</v>
          </cell>
          <cell r="H133">
            <v>0</v>
          </cell>
          <cell r="I133" t="str">
            <v>.</v>
          </cell>
          <cell r="J133">
            <v>6</v>
          </cell>
          <cell r="K133">
            <v>14310</v>
          </cell>
          <cell r="L133">
            <v>0</v>
          </cell>
          <cell r="M133" t="str">
            <v>.</v>
          </cell>
          <cell r="N133">
            <v>6</v>
          </cell>
          <cell r="O133">
            <v>14310</v>
          </cell>
        </row>
        <row r="134">
          <cell r="A134">
            <v>6.001</v>
          </cell>
          <cell r="C134" t="str">
            <v>BRONCHIOLITIS &amp; RSV PNEUMONIA                                                     </v>
          </cell>
          <cell r="D134">
            <v>0</v>
          </cell>
          <cell r="E134" t="str">
            <v>.</v>
          </cell>
          <cell r="F134">
            <v>2</v>
          </cell>
          <cell r="G134">
            <v>5230.5</v>
          </cell>
          <cell r="H134">
            <v>4</v>
          </cell>
          <cell r="I134">
            <v>5584.5</v>
          </cell>
          <cell r="J134">
            <v>0</v>
          </cell>
          <cell r="K134" t="str">
            <v>.</v>
          </cell>
          <cell r="L134">
            <v>0</v>
          </cell>
          <cell r="M134" t="str">
            <v>.</v>
          </cell>
          <cell r="N134">
            <v>6</v>
          </cell>
          <cell r="O134">
            <v>5584.5</v>
          </cell>
        </row>
        <row r="135">
          <cell r="A135">
            <v>6.001</v>
          </cell>
          <cell r="C135" t="str">
            <v>EAR, NOSE, MOUTH, THROAT, CRANIAL/FACIAL MALIGNANCIES                             </v>
          </cell>
          <cell r="D135">
            <v>0</v>
          </cell>
          <cell r="E135" t="str">
            <v>.</v>
          </cell>
          <cell r="F135">
            <v>0</v>
          </cell>
          <cell r="G135" t="str">
            <v>.</v>
          </cell>
          <cell r="H135">
            <v>1</v>
          </cell>
          <cell r="I135">
            <v>29024</v>
          </cell>
          <cell r="J135">
            <v>5</v>
          </cell>
          <cell r="K135">
            <v>14948</v>
          </cell>
          <cell r="L135">
            <v>0</v>
          </cell>
          <cell r="M135" t="str">
            <v>.</v>
          </cell>
          <cell r="N135">
            <v>6</v>
          </cell>
          <cell r="O135">
            <v>17764</v>
          </cell>
        </row>
        <row r="136">
          <cell r="A136">
            <v>6.001</v>
          </cell>
          <cell r="C136" t="str">
            <v>VIRAL MENINGITIS                                                                  </v>
          </cell>
          <cell r="D136">
            <v>0</v>
          </cell>
          <cell r="E136" t="str">
            <v>.</v>
          </cell>
          <cell r="F136">
            <v>1</v>
          </cell>
          <cell r="G136">
            <v>9591.2</v>
          </cell>
          <cell r="H136">
            <v>3</v>
          </cell>
          <cell r="I136">
            <v>16304.02</v>
          </cell>
          <cell r="J136">
            <v>2</v>
          </cell>
          <cell r="K136">
            <v>13449.5</v>
          </cell>
          <cell r="L136">
            <v>0</v>
          </cell>
          <cell r="M136" t="str">
            <v>.</v>
          </cell>
          <cell r="N136">
            <v>6</v>
          </cell>
          <cell r="O136">
            <v>13449.5</v>
          </cell>
        </row>
        <row r="137">
          <cell r="A137">
            <v>6</v>
          </cell>
          <cell r="C137" t="str">
            <v>MULTIPLE SCLEROSIS &amp; OTHER DEMYELINATING DISEASES                                 </v>
          </cell>
          <cell r="D137">
            <v>0</v>
          </cell>
          <cell r="E137" t="str">
            <v>.</v>
          </cell>
          <cell r="F137">
            <v>4</v>
          </cell>
          <cell r="G137">
            <v>7737</v>
          </cell>
          <cell r="H137">
            <v>2</v>
          </cell>
          <cell r="I137">
            <v>19405.5</v>
          </cell>
          <cell r="J137">
            <v>0</v>
          </cell>
          <cell r="K137" t="str">
            <v>.</v>
          </cell>
          <cell r="L137">
            <v>0</v>
          </cell>
          <cell r="M137" t="str">
            <v>.</v>
          </cell>
          <cell r="N137">
            <v>6</v>
          </cell>
          <cell r="O137">
            <v>11182.5</v>
          </cell>
        </row>
        <row r="138">
          <cell r="A138">
            <v>5.001</v>
          </cell>
          <cell r="C138" t="str">
            <v>HIV W MULTIPLE MAJOR HIV RELATED CONDITIONS                                       </v>
          </cell>
          <cell r="D138">
            <v>0</v>
          </cell>
          <cell r="E138" t="str">
            <v>.</v>
          </cell>
          <cell r="F138">
            <v>0</v>
          </cell>
          <cell r="G138" t="str">
            <v>.</v>
          </cell>
          <cell r="H138">
            <v>0</v>
          </cell>
          <cell r="I138" t="str">
            <v>.</v>
          </cell>
          <cell r="J138">
            <v>1</v>
          </cell>
          <cell r="K138">
            <v>27373.2</v>
          </cell>
          <cell r="L138">
            <v>4</v>
          </cell>
          <cell r="M138">
            <v>86104.12</v>
          </cell>
          <cell r="N138">
            <v>5</v>
          </cell>
          <cell r="O138">
            <v>44768.8</v>
          </cell>
        </row>
        <row r="139">
          <cell r="A139">
            <v>5.001</v>
          </cell>
          <cell r="C139" t="str">
            <v>VAGINAL DELIVERY W COMPLICATING PROCEDURES EXC STERILIZATION &amp;/OR D&amp;C             </v>
          </cell>
          <cell r="D139">
            <v>0</v>
          </cell>
          <cell r="E139" t="str">
            <v>.</v>
          </cell>
          <cell r="F139">
            <v>3</v>
          </cell>
          <cell r="G139">
            <v>5806</v>
          </cell>
          <cell r="H139">
            <v>2</v>
          </cell>
          <cell r="I139">
            <v>7029.5</v>
          </cell>
          <cell r="J139">
            <v>0</v>
          </cell>
          <cell r="K139" t="str">
            <v>.</v>
          </cell>
          <cell r="L139">
            <v>0</v>
          </cell>
          <cell r="M139" t="str">
            <v>.</v>
          </cell>
          <cell r="N139">
            <v>5</v>
          </cell>
          <cell r="O139">
            <v>6128</v>
          </cell>
        </row>
        <row r="140">
          <cell r="A140">
            <v>5.001</v>
          </cell>
          <cell r="C140" t="str">
            <v>MALE REPRODUCTIVE SYSTEM DIAGNOSES EXCEPT MALIGNANCY                              </v>
          </cell>
          <cell r="D140">
            <v>0</v>
          </cell>
          <cell r="E140" t="str">
            <v>.</v>
          </cell>
          <cell r="F140">
            <v>1</v>
          </cell>
          <cell r="G140">
            <v>7032</v>
          </cell>
          <cell r="H140">
            <v>1</v>
          </cell>
          <cell r="I140">
            <v>7300</v>
          </cell>
          <cell r="J140">
            <v>2</v>
          </cell>
          <cell r="K140">
            <v>18501.38</v>
          </cell>
          <cell r="L140">
            <v>1</v>
          </cell>
          <cell r="M140">
            <v>32898</v>
          </cell>
          <cell r="N140">
            <v>5</v>
          </cell>
          <cell r="O140">
            <v>7300</v>
          </cell>
        </row>
        <row r="141">
          <cell r="A141">
            <v>5.001</v>
          </cell>
          <cell r="C141" t="str">
            <v>KIDNEY &amp; URINARY TRACT PROCEDURES FOR MALIGNANCY                                  </v>
          </cell>
          <cell r="D141">
            <v>0</v>
          </cell>
          <cell r="E141" t="str">
            <v>.</v>
          </cell>
          <cell r="F141">
            <v>1</v>
          </cell>
          <cell r="G141">
            <v>30927</v>
          </cell>
          <cell r="H141">
            <v>4</v>
          </cell>
          <cell r="I141">
            <v>20424</v>
          </cell>
          <cell r="J141">
            <v>0</v>
          </cell>
          <cell r="K141" t="str">
            <v>.</v>
          </cell>
          <cell r="L141">
            <v>0</v>
          </cell>
          <cell r="M141" t="str">
            <v>.</v>
          </cell>
          <cell r="N141">
            <v>5</v>
          </cell>
          <cell r="O141">
            <v>22733</v>
          </cell>
        </row>
        <row r="142">
          <cell r="A142">
            <v>5.001</v>
          </cell>
          <cell r="C142" t="str">
            <v>MALFUNCTION, REACTION &amp; COMPLICATION OF GI DEVICE OR PROCEDURE                    </v>
          </cell>
          <cell r="D142">
            <v>0</v>
          </cell>
          <cell r="E142" t="str">
            <v>.</v>
          </cell>
          <cell r="F142">
            <v>0</v>
          </cell>
          <cell r="G142" t="str">
            <v>.</v>
          </cell>
          <cell r="H142">
            <v>2</v>
          </cell>
          <cell r="I142">
            <v>10062.5</v>
          </cell>
          <cell r="J142">
            <v>3</v>
          </cell>
          <cell r="K142">
            <v>18259.8</v>
          </cell>
          <cell r="L142">
            <v>0</v>
          </cell>
          <cell r="M142" t="str">
            <v>.</v>
          </cell>
          <cell r="N142">
            <v>5</v>
          </cell>
          <cell r="O142">
            <v>12433</v>
          </cell>
        </row>
        <row r="143">
          <cell r="A143">
            <v>5.001</v>
          </cell>
          <cell r="C143" t="str">
            <v>GASTROINTESTINAL VASCULAR INSUFFICIENCY                                           </v>
          </cell>
          <cell r="D143">
            <v>0</v>
          </cell>
          <cell r="E143" t="str">
            <v>.</v>
          </cell>
          <cell r="F143">
            <v>0</v>
          </cell>
          <cell r="G143" t="str">
            <v>.</v>
          </cell>
          <cell r="H143">
            <v>3</v>
          </cell>
          <cell r="I143">
            <v>12276</v>
          </cell>
          <cell r="J143">
            <v>1</v>
          </cell>
          <cell r="K143">
            <v>32684</v>
          </cell>
          <cell r="L143">
            <v>1</v>
          </cell>
          <cell r="M143">
            <v>18915</v>
          </cell>
          <cell r="N143">
            <v>5</v>
          </cell>
          <cell r="O143">
            <v>15837</v>
          </cell>
        </row>
        <row r="144">
          <cell r="A144">
            <v>5.001</v>
          </cell>
          <cell r="C144" t="str">
            <v>OTHER SMALL &amp; LARGE BOWEL PROCEDURES                                              </v>
          </cell>
          <cell r="D144">
            <v>0</v>
          </cell>
          <cell r="E144" t="str">
            <v>.</v>
          </cell>
          <cell r="F144">
            <v>1</v>
          </cell>
          <cell r="G144">
            <v>37410</v>
          </cell>
          <cell r="H144">
            <v>2</v>
          </cell>
          <cell r="I144">
            <v>37140</v>
          </cell>
          <cell r="J144">
            <v>1</v>
          </cell>
          <cell r="K144">
            <v>27681</v>
          </cell>
          <cell r="L144">
            <v>1</v>
          </cell>
          <cell r="M144">
            <v>65273</v>
          </cell>
          <cell r="N144">
            <v>5</v>
          </cell>
          <cell r="O144">
            <v>37410</v>
          </cell>
        </row>
        <row r="145">
          <cell r="A145">
            <v>5.001</v>
          </cell>
          <cell r="C145" t="str">
            <v>CARDIAC PACEMAKER &amp; DEFIBRILLATOR DEVICE REPLACEMENT                              </v>
          </cell>
          <cell r="D145">
            <v>0</v>
          </cell>
          <cell r="E145" t="str">
            <v>.</v>
          </cell>
          <cell r="F145">
            <v>3</v>
          </cell>
          <cell r="G145">
            <v>40819.96</v>
          </cell>
          <cell r="H145">
            <v>0</v>
          </cell>
          <cell r="I145" t="str">
            <v>.</v>
          </cell>
          <cell r="J145">
            <v>2</v>
          </cell>
          <cell r="K145">
            <v>42338.5</v>
          </cell>
          <cell r="L145">
            <v>0</v>
          </cell>
          <cell r="M145" t="str">
            <v>.</v>
          </cell>
          <cell r="N145">
            <v>5</v>
          </cell>
          <cell r="O145">
            <v>40819.96</v>
          </cell>
        </row>
        <row r="146">
          <cell r="A146">
            <v>5</v>
          </cell>
          <cell r="C146" t="str">
            <v>PERMANENT CARDIAC PACEMAKER IMPLANT W AMI, HEART FAILURE OR SHOCK                 </v>
          </cell>
          <cell r="D146">
            <v>0</v>
          </cell>
          <cell r="E146" t="str">
            <v>.</v>
          </cell>
          <cell r="F146">
            <v>0</v>
          </cell>
          <cell r="G146" t="str">
            <v>.</v>
          </cell>
          <cell r="H146">
            <v>2</v>
          </cell>
          <cell r="I146">
            <v>40053.5</v>
          </cell>
          <cell r="J146">
            <v>2</v>
          </cell>
          <cell r="K146">
            <v>75159.5</v>
          </cell>
          <cell r="L146">
            <v>1</v>
          </cell>
          <cell r="M146">
            <v>130507.6</v>
          </cell>
          <cell r="N146">
            <v>5</v>
          </cell>
          <cell r="O146">
            <v>58460</v>
          </cell>
        </row>
        <row r="147">
          <cell r="A147">
            <v>4.001</v>
          </cell>
          <cell r="C147" t="str">
            <v>LYMPHATIC &amp; OTHER MALIGNANCIES &amp; NEOPLASMS OF UNCERTAIN BEHAVIOR                  </v>
          </cell>
          <cell r="D147">
            <v>0</v>
          </cell>
          <cell r="E147" t="str">
            <v>.</v>
          </cell>
          <cell r="F147">
            <v>0</v>
          </cell>
          <cell r="G147" t="str">
            <v>.</v>
          </cell>
          <cell r="H147">
            <v>0</v>
          </cell>
          <cell r="I147" t="str">
            <v>.</v>
          </cell>
          <cell r="J147">
            <v>4</v>
          </cell>
          <cell r="K147">
            <v>20866</v>
          </cell>
          <cell r="L147">
            <v>0</v>
          </cell>
          <cell r="M147" t="str">
            <v>.</v>
          </cell>
          <cell r="N147">
            <v>4</v>
          </cell>
          <cell r="O147">
            <v>20866</v>
          </cell>
        </row>
        <row r="148">
          <cell r="A148">
            <v>4.001</v>
          </cell>
          <cell r="C148" t="str">
            <v>MAJOR MALE PELVIC PROCEDURES                                                      </v>
          </cell>
          <cell r="D148">
            <v>0</v>
          </cell>
          <cell r="E148" t="str">
            <v>.</v>
          </cell>
          <cell r="F148">
            <v>3</v>
          </cell>
          <cell r="G148">
            <v>13367</v>
          </cell>
          <cell r="H148">
            <v>0</v>
          </cell>
          <cell r="I148" t="str">
            <v>.</v>
          </cell>
          <cell r="J148">
            <v>0</v>
          </cell>
          <cell r="K148" t="str">
            <v>.</v>
          </cell>
          <cell r="L148">
            <v>1</v>
          </cell>
          <cell r="M148">
            <v>60382.52</v>
          </cell>
          <cell r="N148">
            <v>4</v>
          </cell>
          <cell r="O148">
            <v>16572.5</v>
          </cell>
        </row>
        <row r="149">
          <cell r="A149">
            <v>4.001</v>
          </cell>
          <cell r="C149" t="str">
            <v>MALNUTRITION, FAILURE TO THRIVE &amp; OTHER NUTRITIONAL DISORDERS                     </v>
          </cell>
          <cell r="D149">
            <v>0</v>
          </cell>
          <cell r="E149" t="str">
            <v>.</v>
          </cell>
          <cell r="F149">
            <v>1</v>
          </cell>
          <cell r="G149">
            <v>5496</v>
          </cell>
          <cell r="H149">
            <v>2</v>
          </cell>
          <cell r="I149">
            <v>12979.32</v>
          </cell>
          <cell r="J149">
            <v>1</v>
          </cell>
          <cell r="K149">
            <v>9818</v>
          </cell>
          <cell r="L149">
            <v>0</v>
          </cell>
          <cell r="M149" t="str">
            <v>.</v>
          </cell>
          <cell r="N149">
            <v>4</v>
          </cell>
          <cell r="O149">
            <v>9141.32</v>
          </cell>
        </row>
        <row r="150">
          <cell r="A150">
            <v>4.001</v>
          </cell>
          <cell r="C150" t="str">
            <v>OSTEOMYELITIS, SEPTIC ARTHRITIS &amp; OTHER MUSCULOSKELETAL INFECTIONS                </v>
          </cell>
          <cell r="D150">
            <v>0</v>
          </cell>
          <cell r="E150" t="str">
            <v>.</v>
          </cell>
          <cell r="F150">
            <v>0</v>
          </cell>
          <cell r="G150" t="str">
            <v>.</v>
          </cell>
          <cell r="H150">
            <v>3</v>
          </cell>
          <cell r="I150">
            <v>8522</v>
          </cell>
          <cell r="J150">
            <v>1</v>
          </cell>
          <cell r="K150">
            <v>13001</v>
          </cell>
          <cell r="L150">
            <v>0</v>
          </cell>
          <cell r="M150" t="str">
            <v>.</v>
          </cell>
          <cell r="N150">
            <v>4</v>
          </cell>
          <cell r="O150">
            <v>9683</v>
          </cell>
        </row>
        <row r="151">
          <cell r="A151">
            <v>4.001</v>
          </cell>
          <cell r="C151" t="str">
            <v>FRACTURE OF PELVIS OR DISLOCATION OF HIP                                          </v>
          </cell>
          <cell r="D151">
            <v>0</v>
          </cell>
          <cell r="E151" t="str">
            <v>.</v>
          </cell>
          <cell r="F151">
            <v>0</v>
          </cell>
          <cell r="G151" t="str">
            <v>.</v>
          </cell>
          <cell r="H151">
            <v>3</v>
          </cell>
          <cell r="I151">
            <v>8670</v>
          </cell>
          <cell r="J151">
            <v>1</v>
          </cell>
          <cell r="K151">
            <v>17735</v>
          </cell>
          <cell r="L151">
            <v>0</v>
          </cell>
          <cell r="M151" t="str">
            <v>.</v>
          </cell>
          <cell r="N151">
            <v>4</v>
          </cell>
          <cell r="O151">
            <v>9829.54</v>
          </cell>
        </row>
        <row r="152">
          <cell r="A152">
            <v>4.001</v>
          </cell>
          <cell r="C152" t="str">
            <v>FRACTURE OF FEMUR                                                                 </v>
          </cell>
          <cell r="D152">
            <v>0</v>
          </cell>
          <cell r="E152" t="str">
            <v>.</v>
          </cell>
          <cell r="F152">
            <v>0</v>
          </cell>
          <cell r="G152" t="str">
            <v>.</v>
          </cell>
          <cell r="H152">
            <v>1</v>
          </cell>
          <cell r="I152">
            <v>6868</v>
          </cell>
          <cell r="J152">
            <v>2</v>
          </cell>
          <cell r="K152">
            <v>13329</v>
          </cell>
          <cell r="L152">
            <v>1</v>
          </cell>
          <cell r="M152">
            <v>14002</v>
          </cell>
          <cell r="N152">
            <v>4</v>
          </cell>
          <cell r="O152">
            <v>12698</v>
          </cell>
        </row>
        <row r="153">
          <cell r="A153">
            <v>4.001</v>
          </cell>
          <cell r="C153" t="str">
            <v>OTHER CIRCULATORY SYSTEM PROCEDURES                                               </v>
          </cell>
          <cell r="D153">
            <v>0</v>
          </cell>
          <cell r="E153" t="str">
            <v>.</v>
          </cell>
          <cell r="F153">
            <v>0</v>
          </cell>
          <cell r="G153" t="str">
            <v>.</v>
          </cell>
          <cell r="H153">
            <v>0</v>
          </cell>
          <cell r="I153" t="str">
            <v>.</v>
          </cell>
          <cell r="J153">
            <v>4</v>
          </cell>
          <cell r="K153">
            <v>31124.5</v>
          </cell>
          <cell r="L153">
            <v>0</v>
          </cell>
          <cell r="M153" t="str">
            <v>.</v>
          </cell>
          <cell r="N153">
            <v>4</v>
          </cell>
          <cell r="O153">
            <v>31124.5</v>
          </cell>
        </row>
        <row r="154">
          <cell r="A154">
            <v>4.001</v>
          </cell>
          <cell r="C154" t="str">
            <v>MAJOR CHEST &amp; RESPIRATORY TRAUMA                                                  </v>
          </cell>
          <cell r="D154">
            <v>0</v>
          </cell>
          <cell r="E154" t="str">
            <v>.</v>
          </cell>
          <cell r="F154">
            <v>1</v>
          </cell>
          <cell r="G154">
            <v>15644</v>
          </cell>
          <cell r="H154">
            <v>1</v>
          </cell>
          <cell r="I154">
            <v>13417</v>
          </cell>
          <cell r="J154">
            <v>2</v>
          </cell>
          <cell r="K154">
            <v>18122.5</v>
          </cell>
          <cell r="L154">
            <v>0</v>
          </cell>
          <cell r="M154" t="str">
            <v>.</v>
          </cell>
          <cell r="N154">
            <v>4</v>
          </cell>
          <cell r="O154">
            <v>15857</v>
          </cell>
        </row>
        <row r="155">
          <cell r="A155">
            <v>4.001</v>
          </cell>
          <cell r="C155" t="str">
            <v>VERTIGO &amp; OTHER LABYRINTH DISORDERS                                               </v>
          </cell>
          <cell r="D155">
            <v>0</v>
          </cell>
          <cell r="E155" t="str">
            <v>.</v>
          </cell>
          <cell r="F155">
            <v>1</v>
          </cell>
          <cell r="G155">
            <v>12092</v>
          </cell>
          <cell r="H155">
            <v>1</v>
          </cell>
          <cell r="I155">
            <v>7877</v>
          </cell>
          <cell r="J155">
            <v>2</v>
          </cell>
          <cell r="K155">
            <v>9838.76</v>
          </cell>
          <cell r="L155">
            <v>0</v>
          </cell>
          <cell r="M155" t="str">
            <v>.</v>
          </cell>
          <cell r="N155">
            <v>4</v>
          </cell>
          <cell r="O155">
            <v>9838.76</v>
          </cell>
        </row>
        <row r="156">
          <cell r="A156">
            <v>4.001</v>
          </cell>
          <cell r="C156" t="str">
            <v>EYE DISORDERS EXCEPT MAJOR INFECTIONS                                             </v>
          </cell>
          <cell r="D156">
            <v>0</v>
          </cell>
          <cell r="E156" t="str">
            <v>.</v>
          </cell>
          <cell r="F156">
            <v>2</v>
          </cell>
          <cell r="G156">
            <v>3902.5</v>
          </cell>
          <cell r="H156">
            <v>1</v>
          </cell>
          <cell r="I156">
            <v>3164</v>
          </cell>
          <cell r="J156">
            <v>1</v>
          </cell>
          <cell r="K156">
            <v>19435</v>
          </cell>
          <cell r="L156">
            <v>0</v>
          </cell>
          <cell r="M156" t="str">
            <v>.</v>
          </cell>
          <cell r="N156">
            <v>4</v>
          </cell>
          <cell r="O156">
            <v>4209.5</v>
          </cell>
        </row>
        <row r="157">
          <cell r="A157">
            <v>4.001</v>
          </cell>
          <cell r="C157" t="str">
            <v>OTHER DISORDERS OF NERVOUS SYSTEM                                                 </v>
          </cell>
          <cell r="D157">
            <v>0</v>
          </cell>
          <cell r="E157" t="str">
            <v>.</v>
          </cell>
          <cell r="F157">
            <v>1</v>
          </cell>
          <cell r="G157">
            <v>23795</v>
          </cell>
          <cell r="H157">
            <v>2</v>
          </cell>
          <cell r="I157">
            <v>15204</v>
          </cell>
          <cell r="J157">
            <v>1</v>
          </cell>
          <cell r="K157">
            <v>24114</v>
          </cell>
          <cell r="L157">
            <v>0</v>
          </cell>
          <cell r="M157" t="str">
            <v>.</v>
          </cell>
          <cell r="N157">
            <v>4</v>
          </cell>
          <cell r="O157">
            <v>23954.5</v>
          </cell>
        </row>
        <row r="158">
          <cell r="A158">
            <v>4.001</v>
          </cell>
          <cell r="C158" t="str">
            <v>NON-BACTERIAL INFECTIONS OF NERVOUS SYSTEM EXC VIRAL MENINGITIS                   </v>
          </cell>
          <cell r="D158">
            <v>0</v>
          </cell>
          <cell r="E158" t="str">
            <v>.</v>
          </cell>
          <cell r="F158">
            <v>1</v>
          </cell>
          <cell r="G158">
            <v>14688</v>
          </cell>
          <cell r="H158">
            <v>1</v>
          </cell>
          <cell r="I158">
            <v>12399</v>
          </cell>
          <cell r="J158">
            <v>1</v>
          </cell>
          <cell r="K158">
            <v>12605.7</v>
          </cell>
          <cell r="L158">
            <v>1</v>
          </cell>
          <cell r="M158">
            <v>71249.8</v>
          </cell>
          <cell r="N158">
            <v>4</v>
          </cell>
          <cell r="O158">
            <v>13646.85</v>
          </cell>
        </row>
        <row r="159">
          <cell r="A159">
            <v>4</v>
          </cell>
          <cell r="C159" t="str">
            <v>OTHER NERVOUS SYSTEM &amp; RELATED PROCEDURES                                         </v>
          </cell>
          <cell r="D159">
            <v>0</v>
          </cell>
          <cell r="E159" t="str">
            <v>.</v>
          </cell>
          <cell r="F159">
            <v>0</v>
          </cell>
          <cell r="G159" t="str">
            <v>.</v>
          </cell>
          <cell r="H159">
            <v>1</v>
          </cell>
          <cell r="I159">
            <v>39790</v>
          </cell>
          <cell r="J159">
            <v>3</v>
          </cell>
          <cell r="K159">
            <v>38528.44</v>
          </cell>
          <cell r="L159">
            <v>0</v>
          </cell>
          <cell r="M159" t="str">
            <v>.</v>
          </cell>
          <cell r="N159">
            <v>4</v>
          </cell>
          <cell r="O159">
            <v>39159.22</v>
          </cell>
        </row>
        <row r="160">
          <cell r="A160">
            <v>3.001</v>
          </cell>
          <cell r="C160" t="str">
            <v>EXTENSIVE PROCEDURE UNRELATED TO PRINCIPAL DIAGNOSIS                              </v>
          </cell>
          <cell r="D160">
            <v>0</v>
          </cell>
          <cell r="E160" t="str">
            <v>.</v>
          </cell>
          <cell r="F160">
            <v>0</v>
          </cell>
          <cell r="G160" t="str">
            <v>.</v>
          </cell>
          <cell r="H160">
            <v>1</v>
          </cell>
          <cell r="I160">
            <v>46132</v>
          </cell>
          <cell r="J160">
            <v>1</v>
          </cell>
          <cell r="K160">
            <v>75216</v>
          </cell>
          <cell r="L160">
            <v>1</v>
          </cell>
          <cell r="M160">
            <v>55739.07</v>
          </cell>
          <cell r="N160">
            <v>3</v>
          </cell>
          <cell r="O160">
            <v>55739.07</v>
          </cell>
        </row>
        <row r="161">
          <cell r="A161">
            <v>3.001</v>
          </cell>
          <cell r="C161" t="str">
            <v>OTHER INJURY, POISONING &amp; TOXIC EFFECT DIAGNOSES                                  </v>
          </cell>
          <cell r="D161">
            <v>0</v>
          </cell>
          <cell r="E161" t="str">
            <v>.</v>
          </cell>
          <cell r="F161">
            <v>0</v>
          </cell>
          <cell r="G161" t="str">
            <v>.</v>
          </cell>
          <cell r="H161">
            <v>1</v>
          </cell>
          <cell r="I161">
            <v>7617</v>
          </cell>
          <cell r="J161">
            <v>1</v>
          </cell>
          <cell r="K161">
            <v>2476</v>
          </cell>
          <cell r="L161">
            <v>1</v>
          </cell>
          <cell r="M161">
            <v>25997</v>
          </cell>
          <cell r="N161">
            <v>3</v>
          </cell>
          <cell r="O161">
            <v>7617</v>
          </cell>
        </row>
        <row r="162">
          <cell r="A162">
            <v>3.001</v>
          </cell>
          <cell r="C162" t="str">
            <v>OTHER DRUG ABUSE &amp; DEPENDENCE                                                     </v>
          </cell>
          <cell r="D162">
            <v>0</v>
          </cell>
          <cell r="E162" t="str">
            <v>.</v>
          </cell>
          <cell r="F162">
            <v>0</v>
          </cell>
          <cell r="G162" t="str">
            <v>.</v>
          </cell>
          <cell r="H162">
            <v>1</v>
          </cell>
          <cell r="I162">
            <v>4751</v>
          </cell>
          <cell r="J162">
            <v>2</v>
          </cell>
          <cell r="K162">
            <v>18682.7</v>
          </cell>
          <cell r="L162">
            <v>0</v>
          </cell>
          <cell r="M162" t="str">
            <v>.</v>
          </cell>
          <cell r="N162">
            <v>3</v>
          </cell>
          <cell r="O162">
            <v>18628.4</v>
          </cell>
        </row>
        <row r="163">
          <cell r="A163">
            <v>3.001</v>
          </cell>
          <cell r="C163" t="str">
            <v>LYMPHOMA, MYELOMA &amp; NON-ACUTE LEUKEMIA                                            </v>
          </cell>
          <cell r="D163">
            <v>0</v>
          </cell>
          <cell r="E163" t="str">
            <v>.</v>
          </cell>
          <cell r="F163">
            <v>0</v>
          </cell>
          <cell r="G163" t="str">
            <v>.</v>
          </cell>
          <cell r="H163">
            <v>0</v>
          </cell>
          <cell r="I163" t="str">
            <v>.</v>
          </cell>
          <cell r="J163">
            <v>2</v>
          </cell>
          <cell r="K163">
            <v>38989</v>
          </cell>
          <cell r="L163">
            <v>1</v>
          </cell>
          <cell r="M163">
            <v>20159</v>
          </cell>
          <cell r="N163">
            <v>3</v>
          </cell>
          <cell r="O163">
            <v>38813</v>
          </cell>
        </row>
        <row r="164">
          <cell r="A164">
            <v>3.001</v>
          </cell>
          <cell r="C164" t="str">
            <v>NEONATE, BIRTHWT &gt;2499G W RESP DIST SYND/OTH MAJ RESP COND                        </v>
          </cell>
          <cell r="D164">
            <v>0</v>
          </cell>
          <cell r="E164" t="str">
            <v>.</v>
          </cell>
          <cell r="F164">
            <v>2</v>
          </cell>
          <cell r="G164">
            <v>7993.5</v>
          </cell>
          <cell r="H164">
            <v>1</v>
          </cell>
          <cell r="I164">
            <v>7632</v>
          </cell>
          <cell r="J164">
            <v>0</v>
          </cell>
          <cell r="K164" t="str">
            <v>.</v>
          </cell>
          <cell r="L164">
            <v>0</v>
          </cell>
          <cell r="M164" t="str">
            <v>.</v>
          </cell>
          <cell r="N164">
            <v>3</v>
          </cell>
          <cell r="O164">
            <v>7676</v>
          </cell>
        </row>
        <row r="165">
          <cell r="A165">
            <v>3.001</v>
          </cell>
          <cell r="C165" t="str">
            <v>NEONATE BWT 1500-1999G W OR W/O OTHER SIGNIFICANT CONDITION                       </v>
          </cell>
          <cell r="D165">
            <v>0</v>
          </cell>
          <cell r="E165" t="str">
            <v>.</v>
          </cell>
          <cell r="F165">
            <v>1</v>
          </cell>
          <cell r="G165">
            <v>2994</v>
          </cell>
          <cell r="H165">
            <v>2</v>
          </cell>
          <cell r="I165">
            <v>7287.85</v>
          </cell>
          <cell r="J165">
            <v>0</v>
          </cell>
          <cell r="K165" t="str">
            <v>.</v>
          </cell>
          <cell r="L165">
            <v>0</v>
          </cell>
          <cell r="M165" t="str">
            <v>.</v>
          </cell>
          <cell r="N165">
            <v>3</v>
          </cell>
          <cell r="O165">
            <v>6969.15</v>
          </cell>
        </row>
        <row r="166">
          <cell r="A166">
            <v>3.001</v>
          </cell>
          <cell r="C166" t="str">
            <v>D&amp;C, ASPIRATION CURETTAGE OR HYSTEROTOMY FOR OBSTETRIC DIAGNOSES                  </v>
          </cell>
          <cell r="D166">
            <v>0</v>
          </cell>
          <cell r="E166" t="str">
            <v>.</v>
          </cell>
          <cell r="F166">
            <v>2</v>
          </cell>
          <cell r="G166">
            <v>10647.1</v>
          </cell>
          <cell r="H166">
            <v>1</v>
          </cell>
          <cell r="I166">
            <v>12978</v>
          </cell>
          <cell r="J166">
            <v>0</v>
          </cell>
          <cell r="K166" t="str">
            <v>.</v>
          </cell>
          <cell r="L166">
            <v>0</v>
          </cell>
          <cell r="M166" t="str">
            <v>.</v>
          </cell>
          <cell r="N166">
            <v>3</v>
          </cell>
          <cell r="O166">
            <v>11321</v>
          </cell>
        </row>
        <row r="167">
          <cell r="A167">
            <v>3.001</v>
          </cell>
          <cell r="C167" t="str">
            <v>PENIS PROCEDURES                                                                  </v>
          </cell>
          <cell r="D167">
            <v>0</v>
          </cell>
          <cell r="E167" t="str">
            <v>.</v>
          </cell>
          <cell r="F167">
            <v>1</v>
          </cell>
          <cell r="G167">
            <v>15200</v>
          </cell>
          <cell r="H167">
            <v>1</v>
          </cell>
          <cell r="I167">
            <v>43182.4</v>
          </cell>
          <cell r="J167">
            <v>1</v>
          </cell>
          <cell r="K167">
            <v>14354</v>
          </cell>
          <cell r="L167">
            <v>0</v>
          </cell>
          <cell r="M167" t="str">
            <v>.</v>
          </cell>
          <cell r="N167">
            <v>3</v>
          </cell>
          <cell r="O167">
            <v>15200</v>
          </cell>
        </row>
        <row r="168">
          <cell r="A168">
            <v>3.001</v>
          </cell>
          <cell r="C168" t="str">
            <v>RENAL DIALYSIS ACCESS DEVICE PROCEDURE ONLY                                       </v>
          </cell>
          <cell r="D168">
            <v>0</v>
          </cell>
          <cell r="E168" t="str">
            <v>.</v>
          </cell>
          <cell r="F168">
            <v>1</v>
          </cell>
          <cell r="G168">
            <v>35637</v>
          </cell>
          <cell r="H168">
            <v>2</v>
          </cell>
          <cell r="I168">
            <v>27491</v>
          </cell>
          <cell r="J168">
            <v>0</v>
          </cell>
          <cell r="K168" t="str">
            <v>.</v>
          </cell>
          <cell r="L168">
            <v>0</v>
          </cell>
          <cell r="M168" t="str">
            <v>.</v>
          </cell>
          <cell r="N168">
            <v>3</v>
          </cell>
          <cell r="O168">
            <v>29697</v>
          </cell>
        </row>
        <row r="169">
          <cell r="A169">
            <v>3.001</v>
          </cell>
          <cell r="C169" t="str">
            <v>OTHER DIGESTIVE SYSTEM &amp; ABDOMINAL PROCEDURES                                     </v>
          </cell>
          <cell r="D169">
            <v>0</v>
          </cell>
          <cell r="E169" t="str">
            <v>.</v>
          </cell>
          <cell r="F169">
            <v>0</v>
          </cell>
          <cell r="G169" t="str">
            <v>.</v>
          </cell>
          <cell r="H169">
            <v>0</v>
          </cell>
          <cell r="I169" t="str">
            <v>.</v>
          </cell>
          <cell r="J169">
            <v>2</v>
          </cell>
          <cell r="K169">
            <v>50587.78</v>
          </cell>
          <cell r="L169">
            <v>1</v>
          </cell>
          <cell r="M169">
            <v>41030</v>
          </cell>
          <cell r="N169">
            <v>3</v>
          </cell>
          <cell r="O169">
            <v>41030</v>
          </cell>
        </row>
        <row r="170">
          <cell r="A170">
            <v>3.001</v>
          </cell>
          <cell r="C170" t="str">
            <v>ANAL PROCEDURES                                                                   </v>
          </cell>
          <cell r="D170">
            <v>0</v>
          </cell>
          <cell r="E170" t="str">
            <v>.</v>
          </cell>
          <cell r="F170">
            <v>3</v>
          </cell>
          <cell r="G170">
            <v>9092</v>
          </cell>
          <cell r="H170">
            <v>0</v>
          </cell>
          <cell r="I170" t="str">
            <v>.</v>
          </cell>
          <cell r="J170">
            <v>0</v>
          </cell>
          <cell r="K170" t="str">
            <v>.</v>
          </cell>
          <cell r="L170">
            <v>0</v>
          </cell>
          <cell r="M170" t="str">
            <v>.</v>
          </cell>
          <cell r="N170">
            <v>3</v>
          </cell>
          <cell r="O170">
            <v>9092</v>
          </cell>
        </row>
        <row r="171">
          <cell r="A171">
            <v>3.001</v>
          </cell>
          <cell r="C171" t="str">
            <v>OTHER STOMACH, ESOPHAGEAL &amp; DUODENAL PROCEDURES                                   </v>
          </cell>
          <cell r="D171">
            <v>0</v>
          </cell>
          <cell r="E171" t="str">
            <v>.</v>
          </cell>
          <cell r="F171">
            <v>2</v>
          </cell>
          <cell r="G171">
            <v>25633.5</v>
          </cell>
          <cell r="H171">
            <v>1</v>
          </cell>
          <cell r="I171">
            <v>31122</v>
          </cell>
          <cell r="J171">
            <v>0</v>
          </cell>
          <cell r="K171" t="str">
            <v>.</v>
          </cell>
          <cell r="L171">
            <v>0</v>
          </cell>
          <cell r="M171" t="str">
            <v>.</v>
          </cell>
          <cell r="N171">
            <v>3</v>
          </cell>
          <cell r="O171">
            <v>31122</v>
          </cell>
        </row>
        <row r="172">
          <cell r="A172">
            <v>3.001</v>
          </cell>
          <cell r="C172" t="str">
            <v>CARDIAC STRUCTURAL &amp; VALVULAR DISORDERS                                           </v>
          </cell>
          <cell r="D172">
            <v>0</v>
          </cell>
          <cell r="E172" t="str">
            <v>.</v>
          </cell>
          <cell r="F172">
            <v>0</v>
          </cell>
          <cell r="G172" t="str">
            <v>.</v>
          </cell>
          <cell r="H172">
            <v>2</v>
          </cell>
          <cell r="I172">
            <v>8397.42</v>
          </cell>
          <cell r="J172">
            <v>1</v>
          </cell>
          <cell r="K172">
            <v>20529.84</v>
          </cell>
          <cell r="L172">
            <v>0</v>
          </cell>
          <cell r="M172" t="str">
            <v>.</v>
          </cell>
          <cell r="N172">
            <v>3</v>
          </cell>
          <cell r="O172">
            <v>9203</v>
          </cell>
        </row>
        <row r="173">
          <cell r="A173">
            <v>3.001</v>
          </cell>
          <cell r="C173" t="str">
            <v>MAJOR THORACIC &amp; ABDOMINAL VASCULAR PROCEDURES                                    </v>
          </cell>
          <cell r="D173">
            <v>0</v>
          </cell>
          <cell r="E173" t="str">
            <v>.</v>
          </cell>
          <cell r="F173">
            <v>0</v>
          </cell>
          <cell r="G173" t="str">
            <v>.</v>
          </cell>
          <cell r="H173">
            <v>1</v>
          </cell>
          <cell r="I173">
            <v>47004</v>
          </cell>
          <cell r="J173">
            <v>2</v>
          </cell>
          <cell r="K173">
            <v>28497</v>
          </cell>
          <cell r="L173">
            <v>0</v>
          </cell>
          <cell r="M173" t="str">
            <v>.</v>
          </cell>
          <cell r="N173">
            <v>3</v>
          </cell>
          <cell r="O173">
            <v>34837.4</v>
          </cell>
        </row>
        <row r="174">
          <cell r="A174">
            <v>3.001</v>
          </cell>
          <cell r="C174" t="str">
            <v>DENTAL &amp; ORAL DISEASES &amp; INJURIES                                                 </v>
          </cell>
          <cell r="D174">
            <v>0</v>
          </cell>
          <cell r="E174" t="str">
            <v>.</v>
          </cell>
          <cell r="F174">
            <v>2</v>
          </cell>
          <cell r="G174">
            <v>6627</v>
          </cell>
          <cell r="H174">
            <v>1</v>
          </cell>
          <cell r="I174">
            <v>5683</v>
          </cell>
          <cell r="J174">
            <v>0</v>
          </cell>
          <cell r="K174" t="str">
            <v>.</v>
          </cell>
          <cell r="L174">
            <v>0</v>
          </cell>
          <cell r="M174" t="str">
            <v>.</v>
          </cell>
          <cell r="N174">
            <v>3</v>
          </cell>
          <cell r="O174">
            <v>5683</v>
          </cell>
        </row>
        <row r="175">
          <cell r="A175">
            <v>3.001</v>
          </cell>
          <cell r="C175" t="str">
            <v>MIGRAINE &amp; OTHER HEADACHES                                                        </v>
          </cell>
          <cell r="D175">
            <v>0</v>
          </cell>
          <cell r="E175" t="str">
            <v>.</v>
          </cell>
          <cell r="F175">
            <v>1</v>
          </cell>
          <cell r="G175">
            <v>3989.64</v>
          </cell>
          <cell r="H175">
            <v>2</v>
          </cell>
          <cell r="I175">
            <v>13772</v>
          </cell>
          <cell r="J175">
            <v>0</v>
          </cell>
          <cell r="K175" t="str">
            <v>.</v>
          </cell>
          <cell r="L175">
            <v>0</v>
          </cell>
          <cell r="M175" t="str">
            <v>.</v>
          </cell>
          <cell r="N175">
            <v>3</v>
          </cell>
          <cell r="O175">
            <v>13254</v>
          </cell>
        </row>
        <row r="176">
          <cell r="A176">
            <v>3.001</v>
          </cell>
          <cell r="C176" t="str">
            <v>BACTERIAL &amp; TUBERCULOUS INFECTIONS OF NERVOUS SYSTEM                              </v>
          </cell>
          <cell r="D176">
            <v>0</v>
          </cell>
          <cell r="E176" t="str">
            <v>.</v>
          </cell>
          <cell r="F176">
            <v>0</v>
          </cell>
          <cell r="G176" t="str">
            <v>.</v>
          </cell>
          <cell r="H176">
            <v>1</v>
          </cell>
          <cell r="I176">
            <v>60850</v>
          </cell>
          <cell r="J176">
            <v>0</v>
          </cell>
          <cell r="K176" t="str">
            <v>.</v>
          </cell>
          <cell r="L176">
            <v>2</v>
          </cell>
          <cell r="M176">
            <v>33296.58</v>
          </cell>
          <cell r="N176">
            <v>3</v>
          </cell>
          <cell r="O176">
            <v>41400</v>
          </cell>
        </row>
        <row r="177">
          <cell r="A177">
            <v>3.001</v>
          </cell>
          <cell r="C177" t="str">
            <v>NERVOUS SYSTEM MALIGNANCY                                                         </v>
          </cell>
          <cell r="D177">
            <v>0</v>
          </cell>
          <cell r="E177" t="str">
            <v>.</v>
          </cell>
          <cell r="F177">
            <v>1</v>
          </cell>
          <cell r="G177">
            <v>12980</v>
          </cell>
          <cell r="H177">
            <v>0</v>
          </cell>
          <cell r="I177" t="str">
            <v>.</v>
          </cell>
          <cell r="J177">
            <v>2</v>
          </cell>
          <cell r="K177">
            <v>8513</v>
          </cell>
          <cell r="L177">
            <v>0</v>
          </cell>
          <cell r="M177" t="str">
            <v>.</v>
          </cell>
          <cell r="N177">
            <v>3</v>
          </cell>
          <cell r="O177">
            <v>9370</v>
          </cell>
        </row>
        <row r="178">
          <cell r="A178">
            <v>3</v>
          </cell>
          <cell r="C178" t="str">
            <v>TRACHEOSTOMY W LONG TERM MECHANICAL VENTILATION W/O EXTENSIVE PROCEDURE           </v>
          </cell>
          <cell r="D178">
            <v>0</v>
          </cell>
          <cell r="E178" t="str">
            <v>.</v>
          </cell>
          <cell r="F178">
            <v>0</v>
          </cell>
          <cell r="G178" t="str">
            <v>.</v>
          </cell>
          <cell r="H178">
            <v>0</v>
          </cell>
          <cell r="I178" t="str">
            <v>.</v>
          </cell>
          <cell r="J178">
            <v>0</v>
          </cell>
          <cell r="K178" t="str">
            <v>.</v>
          </cell>
          <cell r="L178">
            <v>3</v>
          </cell>
          <cell r="M178">
            <v>240541</v>
          </cell>
          <cell r="N178">
            <v>3</v>
          </cell>
          <cell r="O178">
            <v>240541</v>
          </cell>
        </row>
        <row r="179">
          <cell r="A179">
            <v>2.001</v>
          </cell>
          <cell r="C179" t="str">
            <v>HIV W ONE SIGNIF HIV COND OR W/O SIGNIF RELATED COND                              </v>
          </cell>
          <cell r="D179">
            <v>0</v>
          </cell>
          <cell r="E179" t="str">
            <v>.</v>
          </cell>
          <cell r="F179">
            <v>0</v>
          </cell>
          <cell r="G179" t="str">
            <v>.</v>
          </cell>
          <cell r="H179">
            <v>0</v>
          </cell>
          <cell r="I179" t="str">
            <v>.</v>
          </cell>
          <cell r="J179">
            <v>2</v>
          </cell>
          <cell r="K179">
            <v>15111.3</v>
          </cell>
          <cell r="L179">
            <v>0</v>
          </cell>
          <cell r="M179" t="str">
            <v>.</v>
          </cell>
          <cell r="N179">
            <v>2</v>
          </cell>
          <cell r="O179">
            <v>15111.3</v>
          </cell>
        </row>
        <row r="180">
          <cell r="A180">
            <v>2.001</v>
          </cell>
          <cell r="C180" t="str">
            <v>O.R. PROCEDURE FOR OTHER COMPLICATIONS OF TREATMENT                               </v>
          </cell>
          <cell r="D180">
            <v>0</v>
          </cell>
          <cell r="E180" t="str">
            <v>.</v>
          </cell>
          <cell r="F180">
            <v>1</v>
          </cell>
          <cell r="G180">
            <v>22685</v>
          </cell>
          <cell r="H180">
            <v>1</v>
          </cell>
          <cell r="I180">
            <v>18167</v>
          </cell>
          <cell r="J180">
            <v>0</v>
          </cell>
          <cell r="K180" t="str">
            <v>.</v>
          </cell>
          <cell r="L180">
            <v>0</v>
          </cell>
          <cell r="M180" t="str">
            <v>.</v>
          </cell>
          <cell r="N180">
            <v>2</v>
          </cell>
          <cell r="O180">
            <v>20426</v>
          </cell>
        </row>
        <row r="181">
          <cell r="A181">
            <v>2.001</v>
          </cell>
          <cell r="C181" t="str">
            <v>ACUTE ANXIETY &amp; DELIRIUM STATES                                                   </v>
          </cell>
          <cell r="D181">
            <v>0</v>
          </cell>
          <cell r="E181" t="str">
            <v>.</v>
          </cell>
          <cell r="F181">
            <v>2</v>
          </cell>
          <cell r="G181">
            <v>6835</v>
          </cell>
          <cell r="H181">
            <v>0</v>
          </cell>
          <cell r="I181" t="str">
            <v>.</v>
          </cell>
          <cell r="J181">
            <v>0</v>
          </cell>
          <cell r="K181" t="str">
            <v>.</v>
          </cell>
          <cell r="L181">
            <v>0</v>
          </cell>
          <cell r="M181" t="str">
            <v>.</v>
          </cell>
          <cell r="N181">
            <v>2</v>
          </cell>
          <cell r="O181">
            <v>6835</v>
          </cell>
        </row>
        <row r="182">
          <cell r="A182">
            <v>2.001</v>
          </cell>
          <cell r="C182" t="str">
            <v>BIPOLAR DISORDERS                                                                 </v>
          </cell>
          <cell r="D182">
            <v>0</v>
          </cell>
          <cell r="E182" t="str">
            <v>.</v>
          </cell>
          <cell r="F182">
            <v>0</v>
          </cell>
          <cell r="G182" t="str">
            <v>.</v>
          </cell>
          <cell r="H182">
            <v>1</v>
          </cell>
          <cell r="I182">
            <v>24202.55</v>
          </cell>
          <cell r="J182">
            <v>1</v>
          </cell>
          <cell r="K182">
            <v>19008.55</v>
          </cell>
          <cell r="L182">
            <v>0</v>
          </cell>
          <cell r="M182" t="str">
            <v>.</v>
          </cell>
          <cell r="N182">
            <v>2</v>
          </cell>
          <cell r="O182">
            <v>21605.55</v>
          </cell>
        </row>
        <row r="183">
          <cell r="A183">
            <v>2.001</v>
          </cell>
          <cell r="C183" t="str">
            <v>COAGULATION &amp; PLATELET DISORDERS                                                  </v>
          </cell>
          <cell r="D183">
            <v>0</v>
          </cell>
          <cell r="E183" t="str">
            <v>.</v>
          </cell>
          <cell r="F183">
            <v>0</v>
          </cell>
          <cell r="G183" t="str">
            <v>.</v>
          </cell>
          <cell r="H183">
            <v>1</v>
          </cell>
          <cell r="I183">
            <v>23908.24</v>
          </cell>
          <cell r="J183">
            <v>1</v>
          </cell>
          <cell r="K183">
            <v>31313</v>
          </cell>
          <cell r="L183">
            <v>0</v>
          </cell>
          <cell r="M183" t="str">
            <v>.</v>
          </cell>
          <cell r="N183">
            <v>2</v>
          </cell>
          <cell r="O183">
            <v>27610.62</v>
          </cell>
        </row>
        <row r="184">
          <cell r="A184">
            <v>2.001</v>
          </cell>
          <cell r="C184" t="str">
            <v>THREATENED ABORTION                                                               </v>
          </cell>
          <cell r="D184">
            <v>0</v>
          </cell>
          <cell r="E184" t="str">
            <v>.</v>
          </cell>
          <cell r="F184">
            <v>1</v>
          </cell>
          <cell r="G184">
            <v>1693</v>
          </cell>
          <cell r="H184">
            <v>1</v>
          </cell>
          <cell r="I184">
            <v>1229</v>
          </cell>
          <cell r="J184">
            <v>0</v>
          </cell>
          <cell r="K184" t="str">
            <v>.</v>
          </cell>
          <cell r="L184">
            <v>0</v>
          </cell>
          <cell r="M184" t="str">
            <v>.</v>
          </cell>
          <cell r="N184">
            <v>2</v>
          </cell>
          <cell r="O184">
            <v>1461</v>
          </cell>
        </row>
        <row r="185">
          <cell r="A185">
            <v>2.001</v>
          </cell>
          <cell r="C185" t="str">
            <v>OTHER O.R. PROC FOR OBSTETRIC DIAGNOSES EXCEPT DELIVERY DIAGNOSES                 </v>
          </cell>
          <cell r="D185">
            <v>0</v>
          </cell>
          <cell r="E185" t="str">
            <v>.</v>
          </cell>
          <cell r="F185">
            <v>1</v>
          </cell>
          <cell r="G185">
            <v>22805</v>
          </cell>
          <cell r="H185">
            <v>1</v>
          </cell>
          <cell r="I185">
            <v>12591.2</v>
          </cell>
          <cell r="J185">
            <v>0</v>
          </cell>
          <cell r="K185" t="str">
            <v>.</v>
          </cell>
          <cell r="L185">
            <v>0</v>
          </cell>
          <cell r="M185" t="str">
            <v>.</v>
          </cell>
          <cell r="N185">
            <v>2</v>
          </cell>
          <cell r="O185">
            <v>17698.1</v>
          </cell>
        </row>
        <row r="186">
          <cell r="A186">
            <v>2.001</v>
          </cell>
          <cell r="C186" t="str">
            <v>VAGINAL DELIVERY W STERILIZATION &amp;/OR D&amp;C                                         </v>
          </cell>
          <cell r="D186">
            <v>0</v>
          </cell>
          <cell r="E186" t="str">
            <v>.</v>
          </cell>
          <cell r="F186">
            <v>1</v>
          </cell>
          <cell r="G186">
            <v>13197</v>
          </cell>
          <cell r="H186">
            <v>0</v>
          </cell>
          <cell r="I186" t="str">
            <v>.</v>
          </cell>
          <cell r="J186">
            <v>1</v>
          </cell>
          <cell r="K186">
            <v>6691</v>
          </cell>
          <cell r="L186">
            <v>0</v>
          </cell>
          <cell r="M186" t="str">
            <v>.</v>
          </cell>
          <cell r="N186">
            <v>2</v>
          </cell>
          <cell r="O186">
            <v>9944</v>
          </cell>
        </row>
        <row r="187">
          <cell r="A187">
            <v>2.001</v>
          </cell>
          <cell r="C187" t="str">
            <v>MENSTRUAL &amp; OTHER FEMALE REPRODUCTIVE SYSTEM DISORDERS                            </v>
          </cell>
          <cell r="D187">
            <v>0</v>
          </cell>
          <cell r="E187" t="str">
            <v>.</v>
          </cell>
          <cell r="F187">
            <v>1</v>
          </cell>
          <cell r="G187">
            <v>14887.44</v>
          </cell>
          <cell r="H187">
            <v>0</v>
          </cell>
          <cell r="I187" t="str">
            <v>.</v>
          </cell>
          <cell r="J187">
            <v>1</v>
          </cell>
          <cell r="K187">
            <v>9145</v>
          </cell>
          <cell r="L187">
            <v>0</v>
          </cell>
          <cell r="M187" t="str">
            <v>.</v>
          </cell>
          <cell r="N187">
            <v>2</v>
          </cell>
          <cell r="O187">
            <v>12016.22</v>
          </cell>
        </row>
        <row r="188">
          <cell r="A188">
            <v>2.001</v>
          </cell>
          <cell r="C188" t="str">
            <v>FEMALE REPRODUCTIVE SYSTEM INFECTIONS                                             </v>
          </cell>
          <cell r="D188">
            <v>0</v>
          </cell>
          <cell r="E188" t="str">
            <v>.</v>
          </cell>
          <cell r="F188">
            <v>0</v>
          </cell>
          <cell r="G188" t="str">
            <v>.</v>
          </cell>
          <cell r="H188">
            <v>1</v>
          </cell>
          <cell r="I188">
            <v>47700</v>
          </cell>
          <cell r="J188">
            <v>0</v>
          </cell>
          <cell r="K188" t="str">
            <v>.</v>
          </cell>
          <cell r="L188">
            <v>1</v>
          </cell>
          <cell r="M188">
            <v>20472.7</v>
          </cell>
          <cell r="N188">
            <v>2</v>
          </cell>
          <cell r="O188">
            <v>34086.35</v>
          </cell>
        </row>
        <row r="189">
          <cell r="A189">
            <v>2.001</v>
          </cell>
          <cell r="C189" t="str">
            <v>MALIGNANCY, MALE REPRODUCTIVE SYSTEM                                              </v>
          </cell>
          <cell r="D189">
            <v>0</v>
          </cell>
          <cell r="E189" t="str">
            <v>.</v>
          </cell>
          <cell r="F189">
            <v>0</v>
          </cell>
          <cell r="G189" t="str">
            <v>.</v>
          </cell>
          <cell r="H189">
            <v>1</v>
          </cell>
          <cell r="I189">
            <v>12866</v>
          </cell>
          <cell r="J189">
            <v>1</v>
          </cell>
          <cell r="K189">
            <v>10504</v>
          </cell>
          <cell r="L189">
            <v>0</v>
          </cell>
          <cell r="M189" t="str">
            <v>.</v>
          </cell>
          <cell r="N189">
            <v>2</v>
          </cell>
          <cell r="O189">
            <v>11685</v>
          </cell>
        </row>
        <row r="190">
          <cell r="A190">
            <v>2.001</v>
          </cell>
          <cell r="C190" t="str">
            <v>OTHER MALE REPRODUCTIVE SYSTEM &amp; RELATED PROCEDURES                               </v>
          </cell>
          <cell r="D190">
            <v>0</v>
          </cell>
          <cell r="E190" t="str">
            <v>.</v>
          </cell>
          <cell r="F190">
            <v>0</v>
          </cell>
          <cell r="G190" t="str">
            <v>.</v>
          </cell>
          <cell r="H190">
            <v>0</v>
          </cell>
          <cell r="I190" t="str">
            <v>.</v>
          </cell>
          <cell r="J190">
            <v>2</v>
          </cell>
          <cell r="K190">
            <v>13904</v>
          </cell>
          <cell r="L190">
            <v>0</v>
          </cell>
          <cell r="M190" t="str">
            <v>.</v>
          </cell>
          <cell r="N190">
            <v>2</v>
          </cell>
          <cell r="O190">
            <v>13904</v>
          </cell>
        </row>
        <row r="191">
          <cell r="A191">
            <v>2.001</v>
          </cell>
          <cell r="C191" t="str">
            <v>TESTES &amp; SCROTAL PROCEDURES                                                       </v>
          </cell>
          <cell r="D191">
            <v>0</v>
          </cell>
          <cell r="E191" t="str">
            <v>.</v>
          </cell>
          <cell r="F191">
            <v>0</v>
          </cell>
          <cell r="G191" t="str">
            <v>.</v>
          </cell>
          <cell r="H191">
            <v>0</v>
          </cell>
          <cell r="I191" t="str">
            <v>.</v>
          </cell>
          <cell r="J191">
            <v>2</v>
          </cell>
          <cell r="K191">
            <v>43575.98</v>
          </cell>
          <cell r="L191">
            <v>0</v>
          </cell>
          <cell r="M191" t="str">
            <v>.</v>
          </cell>
          <cell r="N191">
            <v>2</v>
          </cell>
          <cell r="O191">
            <v>43575.98</v>
          </cell>
        </row>
        <row r="192">
          <cell r="A192">
            <v>2.001</v>
          </cell>
          <cell r="C192" t="str">
            <v>OTHER KIDNEY, URINARY TRACT &amp; RELATED PROCEDURES                                  </v>
          </cell>
          <cell r="D192">
            <v>0</v>
          </cell>
          <cell r="E192" t="str">
            <v>.</v>
          </cell>
          <cell r="F192">
            <v>1</v>
          </cell>
          <cell r="G192">
            <v>19004</v>
          </cell>
          <cell r="H192">
            <v>0</v>
          </cell>
          <cell r="I192" t="str">
            <v>.</v>
          </cell>
          <cell r="J192">
            <v>0</v>
          </cell>
          <cell r="K192" t="str">
            <v>.</v>
          </cell>
          <cell r="L192">
            <v>1</v>
          </cell>
          <cell r="M192">
            <v>78095</v>
          </cell>
          <cell r="N192">
            <v>2</v>
          </cell>
          <cell r="O192">
            <v>48549.5</v>
          </cell>
        </row>
        <row r="193">
          <cell r="A193">
            <v>2.001</v>
          </cell>
          <cell r="C193" t="str">
            <v>MAJOR BLADDER PROCEDURES                                                          </v>
          </cell>
          <cell r="D193">
            <v>0</v>
          </cell>
          <cell r="E193" t="str">
            <v>.</v>
          </cell>
          <cell r="F193">
            <v>1</v>
          </cell>
          <cell r="G193">
            <v>14831</v>
          </cell>
          <cell r="H193">
            <v>0</v>
          </cell>
          <cell r="I193" t="str">
            <v>.</v>
          </cell>
          <cell r="J193">
            <v>1</v>
          </cell>
          <cell r="K193">
            <v>52764</v>
          </cell>
          <cell r="L193">
            <v>0</v>
          </cell>
          <cell r="M193" t="str">
            <v>.</v>
          </cell>
          <cell r="N193">
            <v>2</v>
          </cell>
          <cell r="O193">
            <v>33797.5</v>
          </cell>
        </row>
        <row r="194">
          <cell r="A194">
            <v>2.001</v>
          </cell>
          <cell r="C194" t="str">
            <v>OTHER PROCEDURES FOR ENDOCRINE, NUTRITIONAL &amp; METABOLIC DISORDERS                 </v>
          </cell>
          <cell r="D194">
            <v>0</v>
          </cell>
          <cell r="E194" t="str">
            <v>.</v>
          </cell>
          <cell r="F194">
            <v>0</v>
          </cell>
          <cell r="G194" t="str">
            <v>.</v>
          </cell>
          <cell r="H194">
            <v>0</v>
          </cell>
          <cell r="I194" t="str">
            <v>.</v>
          </cell>
          <cell r="J194">
            <v>2</v>
          </cell>
          <cell r="K194">
            <v>28491.9</v>
          </cell>
          <cell r="L194">
            <v>0</v>
          </cell>
          <cell r="M194" t="str">
            <v>.</v>
          </cell>
          <cell r="N194">
            <v>2</v>
          </cell>
          <cell r="O194">
            <v>28491.9</v>
          </cell>
        </row>
        <row r="195">
          <cell r="A195">
            <v>2.001</v>
          </cell>
          <cell r="C195" t="str">
            <v>MAJOR SKIN DISORDERS                                                              </v>
          </cell>
          <cell r="D195">
            <v>0</v>
          </cell>
          <cell r="E195" t="str">
            <v>.</v>
          </cell>
          <cell r="F195">
            <v>0</v>
          </cell>
          <cell r="G195" t="str">
            <v>.</v>
          </cell>
          <cell r="H195">
            <v>1</v>
          </cell>
          <cell r="I195">
            <v>10745</v>
          </cell>
          <cell r="J195">
            <v>0</v>
          </cell>
          <cell r="K195" t="str">
            <v>.</v>
          </cell>
          <cell r="L195">
            <v>1</v>
          </cell>
          <cell r="M195">
            <v>23231.7</v>
          </cell>
          <cell r="N195">
            <v>2</v>
          </cell>
          <cell r="O195">
            <v>16988.35</v>
          </cell>
        </row>
        <row r="196">
          <cell r="A196">
            <v>2.001</v>
          </cell>
          <cell r="C196" t="str">
            <v>MALFUNCTION, REACTION, COMPLIC OF ORTHOPEDIC DEVICE OR PROCEDURE                  </v>
          </cell>
          <cell r="D196">
            <v>0</v>
          </cell>
          <cell r="E196" t="str">
            <v>.</v>
          </cell>
          <cell r="F196">
            <v>0</v>
          </cell>
          <cell r="G196" t="str">
            <v>.</v>
          </cell>
          <cell r="H196">
            <v>1</v>
          </cell>
          <cell r="I196">
            <v>4324</v>
          </cell>
          <cell r="J196">
            <v>1</v>
          </cell>
          <cell r="K196">
            <v>24925</v>
          </cell>
          <cell r="L196">
            <v>0</v>
          </cell>
          <cell r="M196" t="str">
            <v>.</v>
          </cell>
          <cell r="N196">
            <v>2</v>
          </cell>
          <cell r="O196">
            <v>14624.5</v>
          </cell>
        </row>
        <row r="197">
          <cell r="A197">
            <v>2.001</v>
          </cell>
          <cell r="C197" t="str">
            <v>MUSCULOSKELETAL MALIGNANCY &amp; PATHOL FRACTURE D/T MUSCSKEL MALIG                   </v>
          </cell>
          <cell r="D197">
            <v>0</v>
          </cell>
          <cell r="E197" t="str">
            <v>.</v>
          </cell>
          <cell r="F197">
            <v>0</v>
          </cell>
          <cell r="G197" t="str">
            <v>.</v>
          </cell>
          <cell r="H197">
            <v>0</v>
          </cell>
          <cell r="I197" t="str">
            <v>.</v>
          </cell>
          <cell r="J197">
            <v>1</v>
          </cell>
          <cell r="K197">
            <v>14516</v>
          </cell>
          <cell r="L197">
            <v>1</v>
          </cell>
          <cell r="M197">
            <v>19961</v>
          </cell>
          <cell r="N197">
            <v>2</v>
          </cell>
          <cell r="O197">
            <v>17238.5</v>
          </cell>
        </row>
        <row r="198">
          <cell r="A198">
            <v>2.001</v>
          </cell>
          <cell r="C198" t="str">
            <v>OTHER MUSCULOSKELETAL SYSTEM &amp; CONNECTIVE TISSUE PROCEDURES                       </v>
          </cell>
          <cell r="D198">
            <v>0</v>
          </cell>
          <cell r="E198" t="str">
            <v>.</v>
          </cell>
          <cell r="F198">
            <v>0</v>
          </cell>
          <cell r="G198" t="str">
            <v>.</v>
          </cell>
          <cell r="H198">
            <v>0</v>
          </cell>
          <cell r="I198" t="str">
            <v>.</v>
          </cell>
          <cell r="J198">
            <v>1</v>
          </cell>
          <cell r="K198">
            <v>25457</v>
          </cell>
          <cell r="L198">
            <v>1</v>
          </cell>
          <cell r="M198">
            <v>114668.55</v>
          </cell>
          <cell r="N198">
            <v>2</v>
          </cell>
          <cell r="O198">
            <v>70062.77</v>
          </cell>
        </row>
        <row r="199">
          <cell r="A199">
            <v>2.001</v>
          </cell>
          <cell r="C199" t="str">
            <v>MAJOR PANCREAS, LIVER &amp; SHUNT PROCEDURES                                          </v>
          </cell>
          <cell r="D199">
            <v>0</v>
          </cell>
          <cell r="E199" t="str">
            <v>.</v>
          </cell>
          <cell r="F199">
            <v>1</v>
          </cell>
          <cell r="G199">
            <v>24115.8</v>
          </cell>
          <cell r="H199">
            <v>0</v>
          </cell>
          <cell r="I199" t="str">
            <v>.</v>
          </cell>
          <cell r="J199">
            <v>1</v>
          </cell>
          <cell r="K199">
            <v>58411</v>
          </cell>
          <cell r="L199">
            <v>0</v>
          </cell>
          <cell r="M199" t="str">
            <v>.</v>
          </cell>
          <cell r="N199">
            <v>2</v>
          </cell>
          <cell r="O199">
            <v>41263.4</v>
          </cell>
        </row>
        <row r="200">
          <cell r="A200">
            <v>2.001</v>
          </cell>
          <cell r="C200" t="str">
            <v>MAJOR ESOPHAGEAL DISORDERS                                                        </v>
          </cell>
          <cell r="D200">
            <v>0</v>
          </cell>
          <cell r="E200" t="str">
            <v>.</v>
          </cell>
          <cell r="F200">
            <v>0</v>
          </cell>
          <cell r="G200" t="str">
            <v>.</v>
          </cell>
          <cell r="H200">
            <v>1</v>
          </cell>
          <cell r="I200">
            <v>10515</v>
          </cell>
          <cell r="J200">
            <v>1</v>
          </cell>
          <cell r="K200">
            <v>42922.95</v>
          </cell>
          <cell r="L200">
            <v>0</v>
          </cell>
          <cell r="M200" t="str">
            <v>.</v>
          </cell>
          <cell r="N200">
            <v>2</v>
          </cell>
          <cell r="O200">
            <v>26718.98</v>
          </cell>
        </row>
        <row r="201">
          <cell r="A201">
            <v>2.001</v>
          </cell>
          <cell r="C201" t="str">
            <v>CARDIAC ARREST                                                                    </v>
          </cell>
          <cell r="D201">
            <v>0</v>
          </cell>
          <cell r="E201" t="str">
            <v>.</v>
          </cell>
          <cell r="F201">
            <v>0</v>
          </cell>
          <cell r="G201" t="str">
            <v>.</v>
          </cell>
          <cell r="H201">
            <v>0</v>
          </cell>
          <cell r="I201" t="str">
            <v>.</v>
          </cell>
          <cell r="J201">
            <v>0</v>
          </cell>
          <cell r="K201" t="str">
            <v>.</v>
          </cell>
          <cell r="L201">
            <v>2</v>
          </cell>
          <cell r="M201">
            <v>43063</v>
          </cell>
          <cell r="N201">
            <v>2</v>
          </cell>
          <cell r="O201">
            <v>43063</v>
          </cell>
        </row>
        <row r="202">
          <cell r="A202">
            <v>2.001</v>
          </cell>
          <cell r="C202" t="str">
            <v>ACUTE &amp; SUBACUTE ENDOCARDITIS                                                     </v>
          </cell>
          <cell r="D202">
            <v>0</v>
          </cell>
          <cell r="E202" t="str">
            <v>.</v>
          </cell>
          <cell r="F202">
            <v>1</v>
          </cell>
          <cell r="G202">
            <v>13587</v>
          </cell>
          <cell r="H202">
            <v>0</v>
          </cell>
          <cell r="I202" t="str">
            <v>.</v>
          </cell>
          <cell r="J202">
            <v>1</v>
          </cell>
          <cell r="K202">
            <v>25652.28</v>
          </cell>
          <cell r="L202">
            <v>0</v>
          </cell>
          <cell r="M202" t="str">
            <v>.</v>
          </cell>
          <cell r="N202">
            <v>2</v>
          </cell>
          <cell r="O202">
            <v>19619.64</v>
          </cell>
        </row>
        <row r="203">
          <cell r="A203">
            <v>2</v>
          </cell>
          <cell r="C203" t="str">
            <v>CONCUSSION, CLOSED SKULL FX NOS,UNCOMPLICATED INTRACRANIAL INJURY, COMA &lt; 1 HR OR </v>
          </cell>
          <cell r="D203">
            <v>0</v>
          </cell>
          <cell r="E203" t="str">
            <v>.</v>
          </cell>
          <cell r="F203">
            <v>0</v>
          </cell>
          <cell r="G203" t="str">
            <v>.</v>
          </cell>
          <cell r="H203">
            <v>2</v>
          </cell>
          <cell r="I203">
            <v>15584.2</v>
          </cell>
          <cell r="J203">
            <v>0</v>
          </cell>
          <cell r="K203" t="str">
            <v>.</v>
          </cell>
          <cell r="L203">
            <v>0</v>
          </cell>
          <cell r="M203" t="str">
            <v>.</v>
          </cell>
          <cell r="N203">
            <v>2</v>
          </cell>
          <cell r="O203">
            <v>15584.2</v>
          </cell>
        </row>
        <row r="204">
          <cell r="A204">
            <v>1.001</v>
          </cell>
          <cell r="C204" t="str">
            <v>MULTIPLE SIGNIFICANT TRAUMA W/O O.R. PROCEDURE                                    </v>
          </cell>
          <cell r="D204">
            <v>0</v>
          </cell>
          <cell r="E204" t="str">
            <v>.</v>
          </cell>
          <cell r="F204">
            <v>0</v>
          </cell>
          <cell r="G204" t="str">
            <v>.</v>
          </cell>
          <cell r="H204">
            <v>1</v>
          </cell>
          <cell r="I204">
            <v>18299</v>
          </cell>
          <cell r="J204">
            <v>0</v>
          </cell>
          <cell r="K204" t="str">
            <v>.</v>
          </cell>
          <cell r="L204">
            <v>0</v>
          </cell>
          <cell r="M204" t="str">
            <v>.</v>
          </cell>
          <cell r="N204">
            <v>1</v>
          </cell>
          <cell r="O204">
            <v>18299</v>
          </cell>
        </row>
        <row r="205">
          <cell r="A205">
            <v>1.001</v>
          </cell>
          <cell r="C205" t="str">
            <v>HIV W MULTIPLE SIGNIFICANT HIV RELATED CONDITIONS                                 </v>
          </cell>
          <cell r="D205">
            <v>0</v>
          </cell>
          <cell r="E205" t="str">
            <v>.</v>
          </cell>
          <cell r="F205">
            <v>0</v>
          </cell>
          <cell r="G205" t="str">
            <v>.</v>
          </cell>
          <cell r="H205">
            <v>0</v>
          </cell>
          <cell r="I205" t="str">
            <v>.</v>
          </cell>
          <cell r="J205">
            <v>1</v>
          </cell>
          <cell r="K205">
            <v>9571.8</v>
          </cell>
          <cell r="L205">
            <v>0</v>
          </cell>
          <cell r="M205" t="str">
            <v>.</v>
          </cell>
          <cell r="N205">
            <v>1</v>
          </cell>
          <cell r="O205">
            <v>9571.8</v>
          </cell>
        </row>
        <row r="206">
          <cell r="A206">
            <v>1.001</v>
          </cell>
          <cell r="C206" t="str">
            <v>OTHER AFTERCARE &amp; CONVALESCENCE                                                   </v>
          </cell>
          <cell r="D206">
            <v>0</v>
          </cell>
          <cell r="E206" t="str">
            <v>.</v>
          </cell>
          <cell r="F206">
            <v>0</v>
          </cell>
          <cell r="G206" t="str">
            <v>.</v>
          </cell>
          <cell r="H206">
            <v>0</v>
          </cell>
          <cell r="I206" t="str">
            <v>.</v>
          </cell>
          <cell r="J206">
            <v>1</v>
          </cell>
          <cell r="K206">
            <v>6843</v>
          </cell>
          <cell r="L206">
            <v>0</v>
          </cell>
          <cell r="M206" t="str">
            <v>.</v>
          </cell>
          <cell r="N206">
            <v>1</v>
          </cell>
          <cell r="O206">
            <v>6843</v>
          </cell>
        </row>
        <row r="207">
          <cell r="A207">
            <v>1.001</v>
          </cell>
          <cell r="C207" t="str">
            <v>PARTIAL THICKNESS BURNS W OR W/O SKIN GRAFT                                       </v>
          </cell>
          <cell r="D207">
            <v>0</v>
          </cell>
          <cell r="E207" t="str">
            <v>.</v>
          </cell>
          <cell r="F207">
            <v>1</v>
          </cell>
          <cell r="G207">
            <v>1707</v>
          </cell>
          <cell r="H207">
            <v>0</v>
          </cell>
          <cell r="I207" t="str">
            <v>.</v>
          </cell>
          <cell r="J207">
            <v>0</v>
          </cell>
          <cell r="K207" t="str">
            <v>.</v>
          </cell>
          <cell r="L207">
            <v>0</v>
          </cell>
          <cell r="M207" t="str">
            <v>.</v>
          </cell>
          <cell r="N207">
            <v>1</v>
          </cell>
          <cell r="O207">
            <v>1707</v>
          </cell>
        </row>
        <row r="208">
          <cell r="A208">
            <v>1.001</v>
          </cell>
          <cell r="C208" t="str">
            <v>ALLERGIC REACTIONS                                                                </v>
          </cell>
          <cell r="D208">
            <v>0</v>
          </cell>
          <cell r="E208" t="str">
            <v>.</v>
          </cell>
          <cell r="F208">
            <v>0</v>
          </cell>
          <cell r="G208" t="str">
            <v>.</v>
          </cell>
          <cell r="H208">
            <v>1</v>
          </cell>
          <cell r="I208">
            <v>2408</v>
          </cell>
          <cell r="J208">
            <v>0</v>
          </cell>
          <cell r="K208" t="str">
            <v>.</v>
          </cell>
          <cell r="L208">
            <v>0</v>
          </cell>
          <cell r="M208" t="str">
            <v>.</v>
          </cell>
          <cell r="N208">
            <v>1</v>
          </cell>
          <cell r="O208">
            <v>2408</v>
          </cell>
        </row>
        <row r="209">
          <cell r="A209">
            <v>1.001</v>
          </cell>
          <cell r="C209" t="str">
            <v>OPIOID ABUSE &amp; DEPENDENCE                                                         </v>
          </cell>
          <cell r="D209">
            <v>0</v>
          </cell>
          <cell r="E209" t="str">
            <v>.</v>
          </cell>
          <cell r="F209">
            <v>0</v>
          </cell>
          <cell r="G209" t="str">
            <v>.</v>
          </cell>
          <cell r="H209">
            <v>0</v>
          </cell>
          <cell r="I209" t="str">
            <v>.</v>
          </cell>
          <cell r="J209">
            <v>1</v>
          </cell>
          <cell r="K209">
            <v>9081</v>
          </cell>
          <cell r="L209">
            <v>0</v>
          </cell>
          <cell r="M209" t="str">
            <v>.</v>
          </cell>
          <cell r="N209">
            <v>1</v>
          </cell>
          <cell r="O209">
            <v>9081</v>
          </cell>
        </row>
        <row r="210">
          <cell r="A210">
            <v>1.001</v>
          </cell>
          <cell r="C210" t="str">
            <v>SCHIZOPHRENIA                                                                     </v>
          </cell>
          <cell r="D210">
            <v>0</v>
          </cell>
          <cell r="E210" t="str">
            <v>.</v>
          </cell>
          <cell r="F210">
            <v>0</v>
          </cell>
          <cell r="G210" t="str">
            <v>.</v>
          </cell>
          <cell r="H210">
            <v>0</v>
          </cell>
          <cell r="I210" t="str">
            <v>.</v>
          </cell>
          <cell r="J210">
            <v>1</v>
          </cell>
          <cell r="K210">
            <v>20467</v>
          </cell>
          <cell r="L210">
            <v>0</v>
          </cell>
          <cell r="M210" t="str">
            <v>.</v>
          </cell>
          <cell r="N210">
            <v>1</v>
          </cell>
          <cell r="O210">
            <v>20467</v>
          </cell>
        </row>
        <row r="211">
          <cell r="A211">
            <v>1.001</v>
          </cell>
          <cell r="C211" t="str">
            <v>MENTAL ILLNESS DIAGNOSIS W O.R. PROCEDURE                                         </v>
          </cell>
          <cell r="D211">
            <v>0</v>
          </cell>
          <cell r="E211" t="str">
            <v>.</v>
          </cell>
          <cell r="F211">
            <v>0</v>
          </cell>
          <cell r="G211" t="str">
            <v>.</v>
          </cell>
          <cell r="H211">
            <v>0</v>
          </cell>
          <cell r="I211" t="str">
            <v>.</v>
          </cell>
          <cell r="J211">
            <v>1</v>
          </cell>
          <cell r="K211">
            <v>51421</v>
          </cell>
          <cell r="L211">
            <v>0</v>
          </cell>
          <cell r="M211" t="str">
            <v>.</v>
          </cell>
          <cell r="N211">
            <v>1</v>
          </cell>
          <cell r="O211">
            <v>51421</v>
          </cell>
        </row>
        <row r="212">
          <cell r="A212">
            <v>1.001</v>
          </cell>
          <cell r="C212" t="str">
            <v>ACUTE LEUKEMIA                                                                    </v>
          </cell>
          <cell r="D212">
            <v>0</v>
          </cell>
          <cell r="E212" t="str">
            <v>.</v>
          </cell>
          <cell r="F212">
            <v>0</v>
          </cell>
          <cell r="G212" t="str">
            <v>.</v>
          </cell>
          <cell r="H212">
            <v>1</v>
          </cell>
          <cell r="I212">
            <v>8738</v>
          </cell>
          <cell r="J212">
            <v>0</v>
          </cell>
          <cell r="K212" t="str">
            <v>.</v>
          </cell>
          <cell r="L212">
            <v>0</v>
          </cell>
          <cell r="M212" t="str">
            <v>.</v>
          </cell>
          <cell r="N212">
            <v>1</v>
          </cell>
          <cell r="O212">
            <v>8738</v>
          </cell>
        </row>
        <row r="213">
          <cell r="A213">
            <v>1.001</v>
          </cell>
          <cell r="C213" t="str">
            <v>OTHER O.R. PROCEDURES FOR LYMPHATIC/HEMATOPOIETIC/OTHER NEOPLASMS                 </v>
          </cell>
          <cell r="D213">
            <v>0</v>
          </cell>
          <cell r="E213" t="str">
            <v>.</v>
          </cell>
          <cell r="F213">
            <v>0</v>
          </cell>
          <cell r="G213" t="str">
            <v>.</v>
          </cell>
          <cell r="H213">
            <v>1</v>
          </cell>
          <cell r="I213">
            <v>18219</v>
          </cell>
          <cell r="J213">
            <v>0</v>
          </cell>
          <cell r="K213" t="str">
            <v>.</v>
          </cell>
          <cell r="L213">
            <v>0</v>
          </cell>
          <cell r="M213" t="str">
            <v>.</v>
          </cell>
          <cell r="N213">
            <v>1</v>
          </cell>
          <cell r="O213">
            <v>18219</v>
          </cell>
        </row>
        <row r="214">
          <cell r="A214">
            <v>1.001</v>
          </cell>
          <cell r="C214" t="str">
            <v>SPLENECTOMY                                                                       </v>
          </cell>
          <cell r="D214">
            <v>0</v>
          </cell>
          <cell r="E214" t="str">
            <v>.</v>
          </cell>
          <cell r="F214">
            <v>0</v>
          </cell>
          <cell r="G214" t="str">
            <v>.</v>
          </cell>
          <cell r="H214">
            <v>1</v>
          </cell>
          <cell r="I214">
            <v>32798.8</v>
          </cell>
          <cell r="J214">
            <v>0</v>
          </cell>
          <cell r="K214" t="str">
            <v>.</v>
          </cell>
          <cell r="L214">
            <v>0</v>
          </cell>
          <cell r="M214" t="str">
            <v>.</v>
          </cell>
          <cell r="N214">
            <v>1</v>
          </cell>
          <cell r="O214">
            <v>32798.8</v>
          </cell>
        </row>
        <row r="215">
          <cell r="A215">
            <v>1.001</v>
          </cell>
          <cell r="C215" t="str">
            <v>NEONATE BWT 2000-2499G W RESP DIST SYND/OTH MAJ RESP COND                         </v>
          </cell>
          <cell r="D215">
            <v>0</v>
          </cell>
          <cell r="E215" t="str">
            <v>.</v>
          </cell>
          <cell r="F215">
            <v>1</v>
          </cell>
          <cell r="G215">
            <v>7263</v>
          </cell>
          <cell r="H215">
            <v>0</v>
          </cell>
          <cell r="I215" t="str">
            <v>.</v>
          </cell>
          <cell r="J215">
            <v>0</v>
          </cell>
          <cell r="K215" t="str">
            <v>.</v>
          </cell>
          <cell r="L215">
            <v>0</v>
          </cell>
          <cell r="M215" t="str">
            <v>.</v>
          </cell>
          <cell r="N215">
            <v>1</v>
          </cell>
          <cell r="O215">
            <v>7263</v>
          </cell>
        </row>
        <row r="216">
          <cell r="A216">
            <v>1.001</v>
          </cell>
          <cell r="C216" t="str">
            <v>NEONATE BWT &lt;500G                                                                 </v>
          </cell>
          <cell r="D216">
            <v>0</v>
          </cell>
          <cell r="E216" t="str">
            <v>.</v>
          </cell>
          <cell r="F216">
            <v>1</v>
          </cell>
          <cell r="G216">
            <v>723.2</v>
          </cell>
          <cell r="H216">
            <v>0</v>
          </cell>
          <cell r="I216" t="str">
            <v>.</v>
          </cell>
          <cell r="J216">
            <v>0</v>
          </cell>
          <cell r="K216" t="str">
            <v>.</v>
          </cell>
          <cell r="L216">
            <v>0</v>
          </cell>
          <cell r="M216" t="str">
            <v>.</v>
          </cell>
          <cell r="N216">
            <v>1</v>
          </cell>
          <cell r="O216">
            <v>723.2</v>
          </cell>
        </row>
        <row r="217">
          <cell r="A217">
            <v>1.001</v>
          </cell>
          <cell r="C217" t="str">
            <v>NEONATE, TRANSFERRED &lt;5 DAYS OLD, NOT BORN HERE                                   </v>
          </cell>
          <cell r="D217">
            <v>0</v>
          </cell>
          <cell r="E217" t="str">
            <v>.</v>
          </cell>
          <cell r="F217">
            <v>0</v>
          </cell>
          <cell r="G217" t="str">
            <v>.</v>
          </cell>
          <cell r="H217">
            <v>0</v>
          </cell>
          <cell r="I217" t="str">
            <v>.</v>
          </cell>
          <cell r="J217">
            <v>0</v>
          </cell>
          <cell r="K217" t="str">
            <v>.</v>
          </cell>
          <cell r="L217">
            <v>1</v>
          </cell>
          <cell r="M217">
            <v>3346</v>
          </cell>
          <cell r="N217">
            <v>1</v>
          </cell>
          <cell r="O217">
            <v>3346</v>
          </cell>
        </row>
        <row r="218">
          <cell r="A218">
            <v>1.001</v>
          </cell>
          <cell r="C218" t="str">
            <v>ABORTION W/O D&amp;C, ASPIRATION CURETTAGE OR HYSTEROTOMY                             </v>
          </cell>
          <cell r="D218">
            <v>0</v>
          </cell>
          <cell r="E218" t="str">
            <v>.</v>
          </cell>
          <cell r="F218">
            <v>1</v>
          </cell>
          <cell r="G218">
            <v>1493</v>
          </cell>
          <cell r="H218">
            <v>0</v>
          </cell>
          <cell r="I218" t="str">
            <v>.</v>
          </cell>
          <cell r="J218">
            <v>0</v>
          </cell>
          <cell r="K218" t="str">
            <v>.</v>
          </cell>
          <cell r="L218">
            <v>0</v>
          </cell>
          <cell r="M218" t="str">
            <v>.</v>
          </cell>
          <cell r="N218">
            <v>1</v>
          </cell>
          <cell r="O218">
            <v>1493</v>
          </cell>
        </row>
        <row r="219">
          <cell r="A219">
            <v>1.001</v>
          </cell>
          <cell r="C219" t="str">
            <v>ECTOPIC PREGNANCY PROCEDURE                                                       </v>
          </cell>
          <cell r="D219">
            <v>0</v>
          </cell>
          <cell r="E219" t="str">
            <v>.</v>
          </cell>
          <cell r="F219">
            <v>0</v>
          </cell>
          <cell r="G219" t="str">
            <v>.</v>
          </cell>
          <cell r="H219">
            <v>1</v>
          </cell>
          <cell r="I219">
            <v>21871</v>
          </cell>
          <cell r="J219">
            <v>0</v>
          </cell>
          <cell r="K219" t="str">
            <v>.</v>
          </cell>
          <cell r="L219">
            <v>0</v>
          </cell>
          <cell r="M219" t="str">
            <v>.</v>
          </cell>
          <cell r="N219">
            <v>1</v>
          </cell>
          <cell r="O219">
            <v>21871</v>
          </cell>
        </row>
        <row r="220">
          <cell r="A220">
            <v>1.001</v>
          </cell>
          <cell r="C220" t="str">
            <v>OTHER FEMALE REPRODUCTIVE SYSTEM &amp; RELATED PROCEDURES                             </v>
          </cell>
          <cell r="D220">
            <v>0</v>
          </cell>
          <cell r="E220" t="str">
            <v>.</v>
          </cell>
          <cell r="F220">
            <v>1</v>
          </cell>
          <cell r="G220">
            <v>15082</v>
          </cell>
          <cell r="H220">
            <v>0</v>
          </cell>
          <cell r="I220" t="str">
            <v>.</v>
          </cell>
          <cell r="J220">
            <v>0</v>
          </cell>
          <cell r="K220" t="str">
            <v>.</v>
          </cell>
          <cell r="L220">
            <v>0</v>
          </cell>
          <cell r="M220" t="str">
            <v>.</v>
          </cell>
          <cell r="N220">
            <v>1</v>
          </cell>
          <cell r="O220">
            <v>15082</v>
          </cell>
        </row>
        <row r="221">
          <cell r="A221">
            <v>1.001</v>
          </cell>
          <cell r="C221" t="str">
            <v>SKIN GRAFT FOR SKIN &amp; SUBCUTANEOUS TISSUE DIAGNOSES                               </v>
          </cell>
          <cell r="D221">
            <v>0</v>
          </cell>
          <cell r="E221" t="str">
            <v>.</v>
          </cell>
          <cell r="F221">
            <v>0</v>
          </cell>
          <cell r="G221" t="str">
            <v>.</v>
          </cell>
          <cell r="H221">
            <v>1</v>
          </cell>
          <cell r="I221">
            <v>40249</v>
          </cell>
          <cell r="J221">
            <v>0</v>
          </cell>
          <cell r="K221" t="str">
            <v>.</v>
          </cell>
          <cell r="L221">
            <v>0</v>
          </cell>
          <cell r="M221" t="str">
            <v>.</v>
          </cell>
          <cell r="N221">
            <v>1</v>
          </cell>
          <cell r="O221">
            <v>40249</v>
          </cell>
        </row>
        <row r="222">
          <cell r="A222">
            <v>1.001</v>
          </cell>
          <cell r="C222" t="str">
            <v>HIP &amp; FEMUR PROCEDURES FOR NON-TRAUMA EXCEPT JOINT REPLACEMENT                    </v>
          </cell>
          <cell r="D222">
            <v>0</v>
          </cell>
          <cell r="E222" t="str">
            <v>.</v>
          </cell>
          <cell r="F222">
            <v>1</v>
          </cell>
          <cell r="G222">
            <v>23188</v>
          </cell>
          <cell r="H222">
            <v>0</v>
          </cell>
          <cell r="I222" t="str">
            <v>.</v>
          </cell>
          <cell r="J222">
            <v>0</v>
          </cell>
          <cell r="K222" t="str">
            <v>.</v>
          </cell>
          <cell r="L222">
            <v>0</v>
          </cell>
          <cell r="M222" t="str">
            <v>.</v>
          </cell>
          <cell r="N222">
            <v>1</v>
          </cell>
          <cell r="O222">
            <v>23188</v>
          </cell>
        </row>
        <row r="223">
          <cell r="A223">
            <v>1.001</v>
          </cell>
          <cell r="C223" t="str">
            <v>CARDIOMYOPATHY                                                                    </v>
          </cell>
          <cell r="D223">
            <v>0</v>
          </cell>
          <cell r="E223" t="str">
            <v>.</v>
          </cell>
          <cell r="F223">
            <v>0</v>
          </cell>
          <cell r="G223" t="str">
            <v>.</v>
          </cell>
          <cell r="H223">
            <v>0</v>
          </cell>
          <cell r="I223" t="str">
            <v>.</v>
          </cell>
          <cell r="J223">
            <v>1</v>
          </cell>
          <cell r="K223">
            <v>14299</v>
          </cell>
          <cell r="L223">
            <v>0</v>
          </cell>
          <cell r="M223" t="str">
            <v>.</v>
          </cell>
          <cell r="N223">
            <v>1</v>
          </cell>
          <cell r="O223">
            <v>14299</v>
          </cell>
        </row>
        <row r="224">
          <cell r="A224">
            <v>1.001</v>
          </cell>
          <cell r="C224" t="str">
            <v>OTHER EAR, NOSE, MOUTH &amp; THROAT PROCEDURES                                        </v>
          </cell>
          <cell r="D224">
            <v>0</v>
          </cell>
          <cell r="E224" t="str">
            <v>.</v>
          </cell>
          <cell r="F224">
            <v>0</v>
          </cell>
          <cell r="G224" t="str">
            <v>.</v>
          </cell>
          <cell r="H224">
            <v>0</v>
          </cell>
          <cell r="I224" t="str">
            <v>.</v>
          </cell>
          <cell r="J224">
            <v>1</v>
          </cell>
          <cell r="K224">
            <v>64312.2</v>
          </cell>
          <cell r="L224">
            <v>0</v>
          </cell>
          <cell r="M224" t="str">
            <v>.</v>
          </cell>
          <cell r="N224">
            <v>1</v>
          </cell>
          <cell r="O224">
            <v>64312.2</v>
          </cell>
        </row>
        <row r="225">
          <cell r="A225">
            <v>1.001</v>
          </cell>
          <cell r="C225" t="str">
            <v>HEAD TRAUMA W COMA &gt;1 HR OR HEMORRHAGE                                            </v>
          </cell>
          <cell r="D225">
            <v>0</v>
          </cell>
          <cell r="E225" t="str">
            <v>.</v>
          </cell>
          <cell r="F225">
            <v>0</v>
          </cell>
          <cell r="G225" t="str">
            <v>.</v>
          </cell>
          <cell r="H225">
            <v>0</v>
          </cell>
          <cell r="I225" t="str">
            <v>.</v>
          </cell>
          <cell r="J225">
            <v>1</v>
          </cell>
          <cell r="K225">
            <v>21529</v>
          </cell>
          <cell r="L225">
            <v>0</v>
          </cell>
          <cell r="M225" t="str">
            <v>.</v>
          </cell>
          <cell r="N225">
            <v>1</v>
          </cell>
          <cell r="O225">
            <v>21529</v>
          </cell>
        </row>
        <row r="226">
          <cell r="A226">
            <v>1.001</v>
          </cell>
          <cell r="C226" t="str">
            <v>SPINAL PROCEDURES                                                                 </v>
          </cell>
          <cell r="D226">
            <v>0</v>
          </cell>
          <cell r="E226" t="str">
            <v>.</v>
          </cell>
          <cell r="F226">
            <v>1</v>
          </cell>
          <cell r="G226">
            <v>17935</v>
          </cell>
          <cell r="H226">
            <v>0</v>
          </cell>
          <cell r="I226" t="str">
            <v>.</v>
          </cell>
          <cell r="J226">
            <v>0</v>
          </cell>
          <cell r="K226" t="str">
            <v>.</v>
          </cell>
          <cell r="L226">
            <v>0</v>
          </cell>
          <cell r="M226" t="str">
            <v>.</v>
          </cell>
          <cell r="N226">
            <v>1</v>
          </cell>
          <cell r="O226">
            <v>17935</v>
          </cell>
        </row>
        <row r="227">
          <cell r="A227">
            <v>1</v>
          </cell>
          <cell r="C227" t="str">
            <v>TRACHEOSTOMY W LONG TERM MECHANICAL VENTILATION W EXTENSIVE PROCEDURE             </v>
          </cell>
          <cell r="D227">
            <v>0</v>
          </cell>
          <cell r="E227" t="str">
            <v>.</v>
          </cell>
          <cell r="F227">
            <v>0</v>
          </cell>
          <cell r="G227" t="str">
            <v>.</v>
          </cell>
          <cell r="H227">
            <v>0</v>
          </cell>
          <cell r="I227" t="str">
            <v>.</v>
          </cell>
          <cell r="J227">
            <v>0</v>
          </cell>
          <cell r="K227" t="str">
            <v>.</v>
          </cell>
          <cell r="L227">
            <v>1</v>
          </cell>
          <cell r="M227">
            <v>72137.95</v>
          </cell>
          <cell r="N227">
            <v>1</v>
          </cell>
          <cell r="O227">
            <v>72137.95</v>
          </cell>
        </row>
      </sheetData>
      <sheetData sheetId="31">
        <row r="6">
          <cell r="A6">
            <v>769</v>
          </cell>
          <cell r="B6" t="str">
            <v>drg</v>
          </cell>
          <cell r="C6" t="str">
            <v>NEONATE BIRTHWT &gt;2499G, NORMAL NEWBORN OR NEONATE W OTHER PROBLEM                 </v>
          </cell>
          <cell r="D6">
            <v>0</v>
          </cell>
          <cell r="E6" t="str">
            <v>.</v>
          </cell>
          <cell r="F6">
            <v>690</v>
          </cell>
          <cell r="G6">
            <v>3053.49</v>
          </cell>
          <cell r="H6">
            <v>53</v>
          </cell>
          <cell r="I6">
            <v>3970.71</v>
          </cell>
          <cell r="J6">
            <v>26</v>
          </cell>
          <cell r="K6">
            <v>5494.73</v>
          </cell>
          <cell r="L6">
            <v>0</v>
          </cell>
          <cell r="M6" t="str">
            <v>.</v>
          </cell>
          <cell r="N6">
            <v>769</v>
          </cell>
          <cell r="O6">
            <v>3097.2</v>
          </cell>
        </row>
        <row r="7">
          <cell r="A7">
            <v>563</v>
          </cell>
          <cell r="C7" t="str">
            <v>VAGINAL DELIVERY                                                                  </v>
          </cell>
          <cell r="D7">
            <v>0</v>
          </cell>
          <cell r="E7" t="str">
            <v>.</v>
          </cell>
          <cell r="F7">
            <v>369</v>
          </cell>
          <cell r="G7">
            <v>7687.46</v>
          </cell>
          <cell r="H7">
            <v>177</v>
          </cell>
          <cell r="I7">
            <v>8266.11</v>
          </cell>
          <cell r="J7">
            <v>17</v>
          </cell>
          <cell r="K7">
            <v>11568.6</v>
          </cell>
          <cell r="L7">
            <v>0</v>
          </cell>
          <cell r="M7" t="str">
            <v>.</v>
          </cell>
          <cell r="N7">
            <v>563</v>
          </cell>
          <cell r="O7">
            <v>7874.4</v>
          </cell>
        </row>
        <row r="8">
          <cell r="A8">
            <v>295</v>
          </cell>
          <cell r="C8" t="str">
            <v>OTHER AFTERCARE &amp; CONVALESCENCE                                                   </v>
          </cell>
          <cell r="D8">
            <v>0</v>
          </cell>
          <cell r="E8" t="str">
            <v>.</v>
          </cell>
          <cell r="F8">
            <v>295</v>
          </cell>
          <cell r="G8">
            <v>444.41</v>
          </cell>
          <cell r="H8">
            <v>0</v>
          </cell>
          <cell r="I8" t="str">
            <v>.</v>
          </cell>
          <cell r="J8">
            <v>0</v>
          </cell>
          <cell r="K8" t="str">
            <v>.</v>
          </cell>
          <cell r="L8">
            <v>0</v>
          </cell>
          <cell r="M8" t="str">
            <v>.</v>
          </cell>
          <cell r="N8">
            <v>295</v>
          </cell>
          <cell r="O8">
            <v>444.41</v>
          </cell>
        </row>
        <row r="9">
          <cell r="A9">
            <v>267</v>
          </cell>
          <cell r="C9" t="str">
            <v>CESAREAN DELIVERY                                                                 </v>
          </cell>
          <cell r="D9">
            <v>0</v>
          </cell>
          <cell r="E9" t="str">
            <v>.</v>
          </cell>
          <cell r="F9">
            <v>181</v>
          </cell>
          <cell r="G9">
            <v>10305.96</v>
          </cell>
          <cell r="H9">
            <v>77</v>
          </cell>
          <cell r="I9">
            <v>12993.72</v>
          </cell>
          <cell r="J9">
            <v>9</v>
          </cell>
          <cell r="K9">
            <v>19855.37</v>
          </cell>
          <cell r="L9">
            <v>0</v>
          </cell>
          <cell r="M9" t="str">
            <v>.</v>
          </cell>
          <cell r="N9">
            <v>267</v>
          </cell>
          <cell r="O9">
            <v>10842.11</v>
          </cell>
        </row>
        <row r="10">
          <cell r="A10">
            <v>202</v>
          </cell>
          <cell r="C10" t="str">
            <v>HEART FAILURE                                                                     </v>
          </cell>
          <cell r="D10">
            <v>0</v>
          </cell>
          <cell r="E10" t="str">
            <v>.</v>
          </cell>
          <cell r="F10">
            <v>20</v>
          </cell>
          <cell r="G10">
            <v>11569</v>
          </cell>
          <cell r="H10">
            <v>102</v>
          </cell>
          <cell r="I10">
            <v>14514.37</v>
          </cell>
          <cell r="J10">
            <v>64</v>
          </cell>
          <cell r="K10">
            <v>18606.12</v>
          </cell>
          <cell r="L10">
            <v>16</v>
          </cell>
          <cell r="M10">
            <v>35123.07</v>
          </cell>
          <cell r="N10">
            <v>202</v>
          </cell>
          <cell r="O10">
            <v>16900.13</v>
          </cell>
        </row>
        <row r="11">
          <cell r="A11">
            <v>191</v>
          </cell>
          <cell r="C11" t="str">
            <v>CHEST PAIN                                                                        </v>
          </cell>
          <cell r="D11">
            <v>0</v>
          </cell>
          <cell r="E11" t="str">
            <v>.</v>
          </cell>
          <cell r="F11">
            <v>99</v>
          </cell>
          <cell r="G11">
            <v>12718.59</v>
          </cell>
          <cell r="H11">
            <v>71</v>
          </cell>
          <cell r="I11">
            <v>14890.44</v>
          </cell>
          <cell r="J11">
            <v>21</v>
          </cell>
          <cell r="K11">
            <v>14169.22</v>
          </cell>
          <cell r="L11">
            <v>0</v>
          </cell>
          <cell r="M11" t="str">
            <v>.</v>
          </cell>
          <cell r="N11">
            <v>191</v>
          </cell>
          <cell r="O11">
            <v>14161.27</v>
          </cell>
        </row>
        <row r="12">
          <cell r="A12">
            <v>180</v>
          </cell>
          <cell r="C12" t="str">
            <v>CHRONIC OBSTRUCTIVE PULMONARY DISEASE                                             </v>
          </cell>
          <cell r="D12">
            <v>0</v>
          </cell>
          <cell r="E12" t="str">
            <v>.</v>
          </cell>
          <cell r="F12">
            <v>43</v>
          </cell>
          <cell r="G12">
            <v>13415.58</v>
          </cell>
          <cell r="H12">
            <v>75</v>
          </cell>
          <cell r="I12">
            <v>15543.48</v>
          </cell>
          <cell r="J12">
            <v>54</v>
          </cell>
          <cell r="K12">
            <v>18137.3</v>
          </cell>
          <cell r="L12">
            <v>8</v>
          </cell>
          <cell r="M12">
            <v>26914.29</v>
          </cell>
          <cell r="N12">
            <v>180</v>
          </cell>
          <cell r="O12">
            <v>15624.44</v>
          </cell>
        </row>
        <row r="13">
          <cell r="A13">
            <v>152</v>
          </cell>
          <cell r="C13" t="str">
            <v>RENAL FAILURE                                                                     </v>
          </cell>
          <cell r="D13">
            <v>0</v>
          </cell>
          <cell r="E13" t="str">
            <v>.</v>
          </cell>
          <cell r="F13">
            <v>3</v>
          </cell>
          <cell r="G13">
            <v>15569.2</v>
          </cell>
          <cell r="H13">
            <v>20</v>
          </cell>
          <cell r="I13">
            <v>13311.52</v>
          </cell>
          <cell r="J13">
            <v>117</v>
          </cell>
          <cell r="K13">
            <v>19542</v>
          </cell>
          <cell r="L13">
            <v>12</v>
          </cell>
          <cell r="M13">
            <v>39901.17</v>
          </cell>
          <cell r="N13">
            <v>152</v>
          </cell>
          <cell r="O13">
            <v>18543.83</v>
          </cell>
        </row>
        <row r="14">
          <cell r="A14">
            <v>145</v>
          </cell>
          <cell r="C14" t="str">
            <v>OTHER PNEUMONIA                                                                   </v>
          </cell>
          <cell r="D14">
            <v>0</v>
          </cell>
          <cell r="E14" t="str">
            <v>.</v>
          </cell>
          <cell r="F14">
            <v>29</v>
          </cell>
          <cell r="G14">
            <v>10215.61</v>
          </cell>
          <cell r="H14">
            <v>62</v>
          </cell>
          <cell r="I14">
            <v>13951.24</v>
          </cell>
          <cell r="J14">
            <v>42</v>
          </cell>
          <cell r="K14">
            <v>21772.17</v>
          </cell>
          <cell r="L14">
            <v>12</v>
          </cell>
          <cell r="M14">
            <v>21949.41</v>
          </cell>
          <cell r="N14">
            <v>145</v>
          </cell>
          <cell r="O14">
            <v>14765.73</v>
          </cell>
        </row>
        <row r="15">
          <cell r="A15">
            <v>121</v>
          </cell>
          <cell r="C15" t="str">
            <v>KIDNEY &amp; URINARY TRACT INFECTIONS                                                 </v>
          </cell>
          <cell r="D15">
            <v>0</v>
          </cell>
          <cell r="E15" t="str">
            <v>.</v>
          </cell>
          <cell r="F15">
            <v>10</v>
          </cell>
          <cell r="G15">
            <v>10894.69</v>
          </cell>
          <cell r="H15">
            <v>55</v>
          </cell>
          <cell r="I15">
            <v>12882.65</v>
          </cell>
          <cell r="J15">
            <v>50</v>
          </cell>
          <cell r="K15">
            <v>17312.19</v>
          </cell>
          <cell r="L15">
            <v>6</v>
          </cell>
          <cell r="M15">
            <v>18134.97</v>
          </cell>
          <cell r="N15">
            <v>121</v>
          </cell>
          <cell r="O15">
            <v>13723.49</v>
          </cell>
        </row>
        <row r="16">
          <cell r="A16">
            <v>117</v>
          </cell>
          <cell r="C16" t="str">
            <v>CARDIAC CATHETERIZATION FOR ISCHEMIC HEART DISEASE                                </v>
          </cell>
          <cell r="D16">
            <v>0</v>
          </cell>
          <cell r="E16" t="str">
            <v>.</v>
          </cell>
          <cell r="F16">
            <v>47</v>
          </cell>
          <cell r="G16">
            <v>29981.3</v>
          </cell>
          <cell r="H16">
            <v>52</v>
          </cell>
          <cell r="I16">
            <v>33337.13</v>
          </cell>
          <cell r="J16">
            <v>17</v>
          </cell>
          <cell r="K16">
            <v>46548.66</v>
          </cell>
          <cell r="L16">
            <v>1</v>
          </cell>
          <cell r="M16">
            <v>34410.77</v>
          </cell>
          <cell r="N16">
            <v>117</v>
          </cell>
          <cell r="O16">
            <v>33003.38</v>
          </cell>
        </row>
        <row r="17">
          <cell r="A17">
            <v>112.001</v>
          </cell>
          <cell r="C17" t="str">
            <v>CELLULITIS &amp; OTHER BACTERIAL SKIN INFECTIONS                                      </v>
          </cell>
          <cell r="D17">
            <v>0</v>
          </cell>
          <cell r="E17" t="str">
            <v>.</v>
          </cell>
          <cell r="F17">
            <v>46</v>
          </cell>
          <cell r="G17">
            <v>8349.88</v>
          </cell>
          <cell r="H17">
            <v>45</v>
          </cell>
          <cell r="I17">
            <v>13110.2</v>
          </cell>
          <cell r="J17">
            <v>18</v>
          </cell>
          <cell r="K17">
            <v>13901.89</v>
          </cell>
          <cell r="L17">
            <v>3</v>
          </cell>
          <cell r="M17">
            <v>18817.82</v>
          </cell>
          <cell r="N17">
            <v>112</v>
          </cell>
          <cell r="O17">
            <v>10466.82</v>
          </cell>
        </row>
        <row r="18">
          <cell r="A18">
            <v>112</v>
          </cell>
          <cell r="C18" t="str">
            <v>CARDIAC ARRHYTHMIA &amp; CONDUCTION DISORDERS                                         </v>
          </cell>
          <cell r="D18">
            <v>0</v>
          </cell>
          <cell r="E18" t="str">
            <v>.</v>
          </cell>
          <cell r="F18">
            <v>33</v>
          </cell>
          <cell r="G18">
            <v>9575.6</v>
          </cell>
          <cell r="H18">
            <v>44</v>
          </cell>
          <cell r="I18">
            <v>13000.52</v>
          </cell>
          <cell r="J18">
            <v>29</v>
          </cell>
          <cell r="K18">
            <v>14810.16</v>
          </cell>
          <cell r="L18">
            <v>6</v>
          </cell>
          <cell r="M18">
            <v>20665.33</v>
          </cell>
          <cell r="N18">
            <v>112</v>
          </cell>
          <cell r="O18">
            <v>12584.88</v>
          </cell>
        </row>
        <row r="19">
          <cell r="A19">
            <v>110</v>
          </cell>
          <cell r="C19" t="str">
            <v>PERCUTANEOUS CARDIOVASCULAR PROCEDURES W/O AMI                                    </v>
          </cell>
          <cell r="D19">
            <v>0</v>
          </cell>
          <cell r="E19" t="str">
            <v>.</v>
          </cell>
          <cell r="F19">
            <v>47</v>
          </cell>
          <cell r="G19">
            <v>47467.3</v>
          </cell>
          <cell r="H19">
            <v>39</v>
          </cell>
          <cell r="I19">
            <v>50501.41</v>
          </cell>
          <cell r="J19">
            <v>18</v>
          </cell>
          <cell r="K19">
            <v>73601.54</v>
          </cell>
          <cell r="L19">
            <v>6</v>
          </cell>
          <cell r="M19">
            <v>121675.81</v>
          </cell>
          <cell r="N19">
            <v>110</v>
          </cell>
          <cell r="O19">
            <v>52964.06</v>
          </cell>
        </row>
        <row r="20">
          <cell r="A20">
            <v>101</v>
          </cell>
          <cell r="C20" t="str">
            <v>PROCEDURES FOR OBESITY                                                            </v>
          </cell>
          <cell r="D20">
            <v>0</v>
          </cell>
          <cell r="E20" t="str">
            <v>.</v>
          </cell>
          <cell r="F20">
            <v>81</v>
          </cell>
          <cell r="G20">
            <v>37294.22</v>
          </cell>
          <cell r="H20">
            <v>19</v>
          </cell>
          <cell r="I20">
            <v>26675.49</v>
          </cell>
          <cell r="J20">
            <v>1</v>
          </cell>
          <cell r="K20">
            <v>49559.98</v>
          </cell>
          <cell r="L20">
            <v>0</v>
          </cell>
          <cell r="M20" t="str">
            <v>.</v>
          </cell>
          <cell r="N20">
            <v>101</v>
          </cell>
          <cell r="O20">
            <v>36515.78</v>
          </cell>
        </row>
        <row r="21">
          <cell r="A21">
            <v>99</v>
          </cell>
          <cell r="C21" t="str">
            <v>REHABILITATION                                                                    </v>
          </cell>
          <cell r="D21">
            <v>0</v>
          </cell>
          <cell r="E21" t="str">
            <v>.</v>
          </cell>
          <cell r="F21">
            <v>8</v>
          </cell>
          <cell r="G21">
            <v>31309.66</v>
          </cell>
          <cell r="H21">
            <v>38</v>
          </cell>
          <cell r="I21">
            <v>30827.67</v>
          </cell>
          <cell r="J21">
            <v>37</v>
          </cell>
          <cell r="K21">
            <v>33544.91</v>
          </cell>
          <cell r="L21">
            <v>16</v>
          </cell>
          <cell r="M21">
            <v>47896.78</v>
          </cell>
          <cell r="N21">
            <v>99</v>
          </cell>
          <cell r="O21">
            <v>33196.5</v>
          </cell>
        </row>
        <row r="22">
          <cell r="A22">
            <v>95</v>
          </cell>
          <cell r="C22" t="str">
            <v>DIABETES                                                                          </v>
          </cell>
          <cell r="D22">
            <v>0</v>
          </cell>
          <cell r="E22" t="str">
            <v>.</v>
          </cell>
          <cell r="F22">
            <v>30</v>
          </cell>
          <cell r="G22">
            <v>10037.78</v>
          </cell>
          <cell r="H22">
            <v>30</v>
          </cell>
          <cell r="I22">
            <v>11477.8</v>
          </cell>
          <cell r="J22">
            <v>27</v>
          </cell>
          <cell r="K22">
            <v>18119.48</v>
          </cell>
          <cell r="L22">
            <v>8</v>
          </cell>
          <cell r="M22">
            <v>36750.31</v>
          </cell>
          <cell r="N22">
            <v>95</v>
          </cell>
          <cell r="O22">
            <v>12235.01</v>
          </cell>
        </row>
        <row r="23">
          <cell r="A23">
            <v>87</v>
          </cell>
          <cell r="C23" t="str">
            <v>SYNCOPE &amp; COLLAPSE                                                                </v>
          </cell>
          <cell r="D23">
            <v>0</v>
          </cell>
          <cell r="E23" t="str">
            <v>.</v>
          </cell>
          <cell r="F23">
            <v>30</v>
          </cell>
          <cell r="G23">
            <v>9751.05</v>
          </cell>
          <cell r="H23">
            <v>41</v>
          </cell>
          <cell r="I23">
            <v>11805.8</v>
          </cell>
          <cell r="J23">
            <v>16</v>
          </cell>
          <cell r="K23">
            <v>15880.22</v>
          </cell>
          <cell r="L23">
            <v>0</v>
          </cell>
          <cell r="M23" t="str">
            <v>.</v>
          </cell>
          <cell r="N23">
            <v>87</v>
          </cell>
          <cell r="O23">
            <v>12065.05</v>
          </cell>
        </row>
        <row r="24">
          <cell r="A24">
            <v>86</v>
          </cell>
          <cell r="C24" t="str">
            <v>CVA &amp; PRECEREBRAL OCCLUSION  W INFARCT                                            </v>
          </cell>
          <cell r="D24">
            <v>0</v>
          </cell>
          <cell r="E24" t="str">
            <v>.</v>
          </cell>
          <cell r="F24">
            <v>9</v>
          </cell>
          <cell r="G24">
            <v>18166.73</v>
          </cell>
          <cell r="H24">
            <v>44</v>
          </cell>
          <cell r="I24">
            <v>22779.32</v>
          </cell>
          <cell r="J24">
            <v>26</v>
          </cell>
          <cell r="K24">
            <v>23258.94</v>
          </cell>
          <cell r="L24">
            <v>7</v>
          </cell>
          <cell r="M24">
            <v>73312.01</v>
          </cell>
          <cell r="N24">
            <v>86</v>
          </cell>
          <cell r="O24">
            <v>22598.5</v>
          </cell>
        </row>
        <row r="25">
          <cell r="A25">
            <v>84.001</v>
          </cell>
          <cell r="C25" t="str">
            <v>UTERINE &amp; ADNEXA PROCEDURES FOR LEIOMYOMA                                         </v>
          </cell>
          <cell r="D25">
            <v>0</v>
          </cell>
          <cell r="E25" t="str">
            <v>.</v>
          </cell>
          <cell r="F25">
            <v>77</v>
          </cell>
          <cell r="G25">
            <v>18449.79</v>
          </cell>
          <cell r="H25">
            <v>7</v>
          </cell>
          <cell r="I25">
            <v>18379.95</v>
          </cell>
          <cell r="J25">
            <v>0</v>
          </cell>
          <cell r="K25" t="str">
            <v>.</v>
          </cell>
          <cell r="L25">
            <v>0</v>
          </cell>
          <cell r="M25" t="str">
            <v>.</v>
          </cell>
          <cell r="N25">
            <v>84</v>
          </cell>
          <cell r="O25">
            <v>18414.87</v>
          </cell>
        </row>
        <row r="26">
          <cell r="A26">
            <v>84</v>
          </cell>
          <cell r="C26" t="str">
            <v>UTERINE &amp; ADNEXA PROCEDURES FOR NON-MALIGNANCY EXCEPT LEIOMYOMA                   </v>
          </cell>
          <cell r="D26">
            <v>0</v>
          </cell>
          <cell r="E26" t="str">
            <v>.</v>
          </cell>
          <cell r="F26">
            <v>65</v>
          </cell>
          <cell r="G26">
            <v>21926.29</v>
          </cell>
          <cell r="H26">
            <v>17</v>
          </cell>
          <cell r="I26">
            <v>21648.28</v>
          </cell>
          <cell r="J26">
            <v>1</v>
          </cell>
          <cell r="K26">
            <v>30817.21</v>
          </cell>
          <cell r="L26">
            <v>1</v>
          </cell>
          <cell r="M26">
            <v>75463.89</v>
          </cell>
          <cell r="N26">
            <v>84</v>
          </cell>
          <cell r="O26">
            <v>22076.42</v>
          </cell>
        </row>
        <row r="27">
          <cell r="A27">
            <v>83</v>
          </cell>
          <cell r="C27" t="str">
            <v>OTHER DIGESTIVE SYSTEM DIAGNOSES                                                  </v>
          </cell>
          <cell r="D27">
            <v>0</v>
          </cell>
          <cell r="E27" t="str">
            <v>.</v>
          </cell>
          <cell r="F27">
            <v>24</v>
          </cell>
          <cell r="G27">
            <v>10839.47</v>
          </cell>
          <cell r="H27">
            <v>33</v>
          </cell>
          <cell r="I27">
            <v>13944.08</v>
          </cell>
          <cell r="J27">
            <v>25</v>
          </cell>
          <cell r="K27">
            <v>20130.11</v>
          </cell>
          <cell r="L27">
            <v>1</v>
          </cell>
          <cell r="M27">
            <v>28261.56</v>
          </cell>
          <cell r="N27">
            <v>83</v>
          </cell>
          <cell r="O27">
            <v>13596.59</v>
          </cell>
        </row>
        <row r="28">
          <cell r="A28">
            <v>79</v>
          </cell>
          <cell r="C28" t="str">
            <v>DIVERTICULITIS &amp; DIVERTICULOSIS                                                   </v>
          </cell>
          <cell r="D28">
            <v>0</v>
          </cell>
          <cell r="E28" t="str">
            <v>.</v>
          </cell>
          <cell r="F28">
            <v>22</v>
          </cell>
          <cell r="G28">
            <v>12260.76</v>
          </cell>
          <cell r="H28">
            <v>28</v>
          </cell>
          <cell r="I28">
            <v>16578.95</v>
          </cell>
          <cell r="J28">
            <v>28</v>
          </cell>
          <cell r="K28">
            <v>20776.9</v>
          </cell>
          <cell r="L28">
            <v>1</v>
          </cell>
          <cell r="M28">
            <v>35206.2</v>
          </cell>
          <cell r="N28">
            <v>79</v>
          </cell>
          <cell r="O28">
            <v>17233.26</v>
          </cell>
        </row>
        <row r="29">
          <cell r="A29">
            <v>78</v>
          </cell>
          <cell r="C29" t="str">
            <v>PERCUTANEOUS CARDIOVASCULAR PROCEDURES W AMI                                      </v>
          </cell>
          <cell r="D29">
            <v>0</v>
          </cell>
          <cell r="E29" t="str">
            <v>.</v>
          </cell>
          <cell r="F29">
            <v>24</v>
          </cell>
          <cell r="G29">
            <v>49684.41</v>
          </cell>
          <cell r="H29">
            <v>34</v>
          </cell>
          <cell r="I29">
            <v>55885.48</v>
          </cell>
          <cell r="J29">
            <v>8</v>
          </cell>
          <cell r="K29">
            <v>56689.87</v>
          </cell>
          <cell r="L29">
            <v>12</v>
          </cell>
          <cell r="M29">
            <v>70260.64</v>
          </cell>
          <cell r="N29">
            <v>78</v>
          </cell>
          <cell r="O29">
            <v>55808.72</v>
          </cell>
        </row>
        <row r="30">
          <cell r="A30">
            <v>74</v>
          </cell>
          <cell r="C30" t="str">
            <v>ANGINA PECTORIS &amp; CORONARY ATHEROSCLEROSIS                                        </v>
          </cell>
          <cell r="D30">
            <v>0</v>
          </cell>
          <cell r="E30" t="str">
            <v>.</v>
          </cell>
          <cell r="F30">
            <v>21</v>
          </cell>
          <cell r="G30">
            <v>12074.18</v>
          </cell>
          <cell r="H30">
            <v>40</v>
          </cell>
          <cell r="I30">
            <v>12457.11</v>
          </cell>
          <cell r="J30">
            <v>12</v>
          </cell>
          <cell r="K30">
            <v>14954.04</v>
          </cell>
          <cell r="L30">
            <v>1</v>
          </cell>
          <cell r="M30">
            <v>33840.49</v>
          </cell>
          <cell r="N30">
            <v>74</v>
          </cell>
          <cell r="O30">
            <v>13336</v>
          </cell>
        </row>
        <row r="31">
          <cell r="A31">
            <v>69</v>
          </cell>
          <cell r="C31" t="str">
            <v>SEPTICEMIA &amp; DISSEMINATED INFECTIONS                                              </v>
          </cell>
          <cell r="D31">
            <v>0</v>
          </cell>
          <cell r="E31" t="str">
            <v>.</v>
          </cell>
          <cell r="F31">
            <v>2</v>
          </cell>
          <cell r="G31">
            <v>9700.75</v>
          </cell>
          <cell r="H31">
            <v>10</v>
          </cell>
          <cell r="I31">
            <v>14933.76</v>
          </cell>
          <cell r="J31">
            <v>25</v>
          </cell>
          <cell r="K31">
            <v>20446.54</v>
          </cell>
          <cell r="L31">
            <v>32</v>
          </cell>
          <cell r="M31">
            <v>31717.05</v>
          </cell>
          <cell r="N31">
            <v>69</v>
          </cell>
          <cell r="O31">
            <v>22843.31</v>
          </cell>
        </row>
        <row r="32">
          <cell r="A32">
            <v>68</v>
          </cell>
          <cell r="C32" t="str">
            <v>HIP JOINT REPLACEMENT                                                             </v>
          </cell>
          <cell r="D32">
            <v>0</v>
          </cell>
          <cell r="E32" t="str">
            <v>.</v>
          </cell>
          <cell r="F32">
            <v>28</v>
          </cell>
          <cell r="G32">
            <v>50727.08</v>
          </cell>
          <cell r="H32">
            <v>25</v>
          </cell>
          <cell r="I32">
            <v>52537.6</v>
          </cell>
          <cell r="J32">
            <v>14</v>
          </cell>
          <cell r="K32">
            <v>65567.22</v>
          </cell>
          <cell r="L32">
            <v>1</v>
          </cell>
          <cell r="M32">
            <v>168835.64</v>
          </cell>
          <cell r="N32">
            <v>68</v>
          </cell>
          <cell r="O32">
            <v>53258.48</v>
          </cell>
        </row>
        <row r="33">
          <cell r="A33">
            <v>65.001</v>
          </cell>
          <cell r="C33" t="str">
            <v>PERIPHERAL &amp; OTHER VASCULAR DISORDERS                                             </v>
          </cell>
          <cell r="D33">
            <v>0</v>
          </cell>
          <cell r="E33" t="str">
            <v>.</v>
          </cell>
          <cell r="F33">
            <v>18</v>
          </cell>
          <cell r="G33">
            <v>10110.26</v>
          </cell>
          <cell r="H33">
            <v>21</v>
          </cell>
          <cell r="I33">
            <v>14785.45</v>
          </cell>
          <cell r="J33">
            <v>23</v>
          </cell>
          <cell r="K33">
            <v>26560.42</v>
          </cell>
          <cell r="L33">
            <v>3</v>
          </cell>
          <cell r="M33">
            <v>37134.95</v>
          </cell>
          <cell r="N33">
            <v>65</v>
          </cell>
          <cell r="O33">
            <v>16678.96</v>
          </cell>
        </row>
        <row r="34">
          <cell r="A34">
            <v>65</v>
          </cell>
          <cell r="C34" t="str">
            <v>ACUTE MYOCARDIAL INFARCTION                                                       </v>
          </cell>
          <cell r="D34">
            <v>0</v>
          </cell>
          <cell r="E34" t="str">
            <v>.</v>
          </cell>
          <cell r="F34">
            <v>10</v>
          </cell>
          <cell r="G34">
            <v>30836.36</v>
          </cell>
          <cell r="H34">
            <v>23</v>
          </cell>
          <cell r="I34">
            <v>24868.38</v>
          </cell>
          <cell r="J34">
            <v>20</v>
          </cell>
          <cell r="K34">
            <v>42953.99</v>
          </cell>
          <cell r="L34">
            <v>12</v>
          </cell>
          <cell r="M34">
            <v>39726.03</v>
          </cell>
          <cell r="N34">
            <v>65</v>
          </cell>
          <cell r="O34">
            <v>32460.44</v>
          </cell>
        </row>
        <row r="35">
          <cell r="A35">
            <v>63</v>
          </cell>
          <cell r="C35" t="str">
            <v>MAJOR SMALL &amp; LARGE BOWEL PROCEDURES                                              </v>
          </cell>
          <cell r="D35">
            <v>0</v>
          </cell>
          <cell r="E35" t="str">
            <v>.</v>
          </cell>
          <cell r="F35">
            <v>14</v>
          </cell>
          <cell r="G35">
            <v>36867.94</v>
          </cell>
          <cell r="H35">
            <v>29</v>
          </cell>
          <cell r="I35">
            <v>51777.33</v>
          </cell>
          <cell r="J35">
            <v>14</v>
          </cell>
          <cell r="K35">
            <v>83354.2</v>
          </cell>
          <cell r="L35">
            <v>6</v>
          </cell>
          <cell r="M35">
            <v>101829.22</v>
          </cell>
          <cell r="N35">
            <v>63</v>
          </cell>
          <cell r="O35">
            <v>54044.55</v>
          </cell>
        </row>
        <row r="36">
          <cell r="A36">
            <v>60</v>
          </cell>
          <cell r="C36" t="str">
            <v>OTHER VASCULAR PROCEDURES                                                         </v>
          </cell>
          <cell r="D36">
            <v>0</v>
          </cell>
          <cell r="E36" t="str">
            <v>.</v>
          </cell>
          <cell r="F36">
            <v>27</v>
          </cell>
          <cell r="G36">
            <v>46721.46</v>
          </cell>
          <cell r="H36">
            <v>21</v>
          </cell>
          <cell r="I36">
            <v>61058.46</v>
          </cell>
          <cell r="J36">
            <v>9</v>
          </cell>
          <cell r="K36">
            <v>50445.37</v>
          </cell>
          <cell r="L36">
            <v>3</v>
          </cell>
          <cell r="M36">
            <v>132880.36</v>
          </cell>
          <cell r="N36">
            <v>60</v>
          </cell>
          <cell r="O36">
            <v>52784.94</v>
          </cell>
        </row>
        <row r="37">
          <cell r="A37">
            <v>59.001</v>
          </cell>
          <cell r="C37" t="str">
            <v>KNEE JOINT REPLACEMENT                                                            </v>
          </cell>
          <cell r="D37">
            <v>0</v>
          </cell>
          <cell r="E37" t="str">
            <v>.</v>
          </cell>
          <cell r="F37">
            <v>18</v>
          </cell>
          <cell r="G37">
            <v>57712.71</v>
          </cell>
          <cell r="H37">
            <v>35</v>
          </cell>
          <cell r="I37">
            <v>55635.39</v>
          </cell>
          <cell r="J37">
            <v>5</v>
          </cell>
          <cell r="K37">
            <v>57085.53</v>
          </cell>
          <cell r="L37">
            <v>1</v>
          </cell>
          <cell r="M37">
            <v>60774.72</v>
          </cell>
          <cell r="N37">
            <v>59</v>
          </cell>
          <cell r="O37">
            <v>56348.85</v>
          </cell>
        </row>
        <row r="38">
          <cell r="A38">
            <v>59</v>
          </cell>
          <cell r="C38" t="str">
            <v>LAPAROSCOPIC CHOLECYSTECTOMY                                                      </v>
          </cell>
          <cell r="D38">
            <v>0</v>
          </cell>
          <cell r="E38" t="str">
            <v>.</v>
          </cell>
          <cell r="F38">
            <v>30</v>
          </cell>
          <cell r="G38">
            <v>19005.74</v>
          </cell>
          <cell r="H38">
            <v>19</v>
          </cell>
          <cell r="I38">
            <v>18683.8</v>
          </cell>
          <cell r="J38">
            <v>7</v>
          </cell>
          <cell r="K38">
            <v>28590.76</v>
          </cell>
          <cell r="L38">
            <v>3</v>
          </cell>
          <cell r="M38">
            <v>128790.12</v>
          </cell>
          <cell r="N38">
            <v>59</v>
          </cell>
          <cell r="O38">
            <v>20081.36</v>
          </cell>
        </row>
        <row r="39">
          <cell r="A39">
            <v>58</v>
          </cell>
          <cell r="C39" t="str">
            <v>NON-BACTERIAL GASTROENTERITIS, NAUSEA &amp; VOMITING                                  </v>
          </cell>
          <cell r="D39">
            <v>0</v>
          </cell>
          <cell r="E39" t="str">
            <v>.</v>
          </cell>
          <cell r="F39">
            <v>18</v>
          </cell>
          <cell r="G39">
            <v>9335.25</v>
          </cell>
          <cell r="H39">
            <v>28</v>
          </cell>
          <cell r="I39">
            <v>13110.08</v>
          </cell>
          <cell r="J39">
            <v>11</v>
          </cell>
          <cell r="K39">
            <v>13175.66</v>
          </cell>
          <cell r="L39">
            <v>1</v>
          </cell>
          <cell r="M39">
            <v>11754.44</v>
          </cell>
          <cell r="N39">
            <v>58</v>
          </cell>
          <cell r="O39">
            <v>12420.43</v>
          </cell>
        </row>
        <row r="40">
          <cell r="A40">
            <v>57</v>
          </cell>
          <cell r="C40" t="str">
            <v>SEIZURE                                                                           </v>
          </cell>
          <cell r="D40">
            <v>0</v>
          </cell>
          <cell r="E40" t="str">
            <v>.</v>
          </cell>
          <cell r="F40">
            <v>20</v>
          </cell>
          <cell r="G40">
            <v>11258.09</v>
          </cell>
          <cell r="H40">
            <v>21</v>
          </cell>
          <cell r="I40">
            <v>11707.64</v>
          </cell>
          <cell r="J40">
            <v>12</v>
          </cell>
          <cell r="K40">
            <v>21222.09</v>
          </cell>
          <cell r="L40">
            <v>4</v>
          </cell>
          <cell r="M40">
            <v>20302.41</v>
          </cell>
          <cell r="N40">
            <v>57</v>
          </cell>
          <cell r="O40">
            <v>14133.82</v>
          </cell>
        </row>
        <row r="41">
          <cell r="A41">
            <v>54</v>
          </cell>
          <cell r="C41" t="str">
            <v>INTESTINAL OBSTRUCTION                                                            </v>
          </cell>
          <cell r="D41">
            <v>0</v>
          </cell>
          <cell r="E41" t="str">
            <v>.</v>
          </cell>
          <cell r="F41">
            <v>18</v>
          </cell>
          <cell r="G41">
            <v>14660.37</v>
          </cell>
          <cell r="H41">
            <v>18</v>
          </cell>
          <cell r="I41">
            <v>15193.07</v>
          </cell>
          <cell r="J41">
            <v>14</v>
          </cell>
          <cell r="K41">
            <v>23502.94</v>
          </cell>
          <cell r="L41">
            <v>4</v>
          </cell>
          <cell r="M41">
            <v>50931.19</v>
          </cell>
          <cell r="N41">
            <v>54</v>
          </cell>
          <cell r="O41">
            <v>15911.74</v>
          </cell>
        </row>
        <row r="42">
          <cell r="A42">
            <v>53</v>
          </cell>
          <cell r="C42" t="str">
            <v>OTHER ANTEPARTUM DIAGNOSES                                                        </v>
          </cell>
          <cell r="D42">
            <v>0</v>
          </cell>
          <cell r="E42" t="str">
            <v>.</v>
          </cell>
          <cell r="F42">
            <v>18</v>
          </cell>
          <cell r="G42">
            <v>6945.72</v>
          </cell>
          <cell r="H42">
            <v>34</v>
          </cell>
          <cell r="I42">
            <v>8855.9</v>
          </cell>
          <cell r="J42">
            <v>1</v>
          </cell>
          <cell r="K42">
            <v>9744.6</v>
          </cell>
          <cell r="L42">
            <v>0</v>
          </cell>
          <cell r="M42" t="str">
            <v>.</v>
          </cell>
          <cell r="N42">
            <v>53</v>
          </cell>
          <cell r="O42">
            <v>7790.16</v>
          </cell>
        </row>
        <row r="43">
          <cell r="A43">
            <v>52</v>
          </cell>
          <cell r="C43" t="str">
            <v>ASTHMA                                                                            </v>
          </cell>
          <cell r="D43">
            <v>0</v>
          </cell>
          <cell r="E43" t="str">
            <v>.</v>
          </cell>
          <cell r="F43">
            <v>19</v>
          </cell>
          <cell r="G43">
            <v>6590.3</v>
          </cell>
          <cell r="H43">
            <v>28</v>
          </cell>
          <cell r="I43">
            <v>11277.73</v>
          </cell>
          <cell r="J43">
            <v>4</v>
          </cell>
          <cell r="K43">
            <v>17395.06</v>
          </cell>
          <cell r="L43">
            <v>1</v>
          </cell>
          <cell r="M43">
            <v>15577.77</v>
          </cell>
          <cell r="N43">
            <v>52</v>
          </cell>
          <cell r="O43">
            <v>10419.96</v>
          </cell>
        </row>
        <row r="44">
          <cell r="A44">
            <v>51</v>
          </cell>
          <cell r="C44" t="str">
            <v>CARDIAC CATHETERIZATION W CIRC DISORD EXC ISCHEMIC HEART DISEASE                  </v>
          </cell>
          <cell r="D44">
            <v>0</v>
          </cell>
          <cell r="E44" t="str">
            <v>.</v>
          </cell>
          <cell r="F44">
            <v>7</v>
          </cell>
          <cell r="G44">
            <v>31163.11</v>
          </cell>
          <cell r="H44">
            <v>14</v>
          </cell>
          <cell r="I44">
            <v>34650.52</v>
          </cell>
          <cell r="J44">
            <v>23</v>
          </cell>
          <cell r="K44">
            <v>40115.95</v>
          </cell>
          <cell r="L44">
            <v>7</v>
          </cell>
          <cell r="M44">
            <v>48886.32</v>
          </cell>
          <cell r="N44">
            <v>51</v>
          </cell>
          <cell r="O44">
            <v>37951.88</v>
          </cell>
        </row>
        <row r="45">
          <cell r="A45">
            <v>50</v>
          </cell>
          <cell r="C45" t="str">
            <v>PULMONARY EDEMA &amp; RESPIRATORY FAILURE                                             </v>
          </cell>
          <cell r="D45">
            <v>0</v>
          </cell>
          <cell r="E45" t="str">
            <v>.</v>
          </cell>
          <cell r="F45">
            <v>2</v>
          </cell>
          <cell r="G45">
            <v>31103.03</v>
          </cell>
          <cell r="H45">
            <v>9</v>
          </cell>
          <cell r="I45">
            <v>18792.68</v>
          </cell>
          <cell r="J45">
            <v>23</v>
          </cell>
          <cell r="K45">
            <v>29153.97</v>
          </cell>
          <cell r="L45">
            <v>16</v>
          </cell>
          <cell r="M45">
            <v>43580.4</v>
          </cell>
          <cell r="N45">
            <v>50</v>
          </cell>
          <cell r="O45">
            <v>27555.8</v>
          </cell>
        </row>
        <row r="46">
          <cell r="A46">
            <v>49</v>
          </cell>
          <cell r="C46" t="str">
            <v>OTHER ANEMIA &amp; DISORDERS OF BLOOD &amp; BLOOD-FORMING ORGANS                          </v>
          </cell>
          <cell r="D46">
            <v>0</v>
          </cell>
          <cell r="E46" t="str">
            <v>.</v>
          </cell>
          <cell r="F46">
            <v>18</v>
          </cell>
          <cell r="G46">
            <v>14146.52</v>
          </cell>
          <cell r="H46">
            <v>22</v>
          </cell>
          <cell r="I46">
            <v>14465.75</v>
          </cell>
          <cell r="J46">
            <v>8</v>
          </cell>
          <cell r="K46">
            <v>17756.54</v>
          </cell>
          <cell r="L46">
            <v>1</v>
          </cell>
          <cell r="M46">
            <v>57623.65</v>
          </cell>
          <cell r="N46">
            <v>49</v>
          </cell>
          <cell r="O46">
            <v>16176.28</v>
          </cell>
        </row>
        <row r="47">
          <cell r="A47">
            <v>48.001</v>
          </cell>
          <cell r="C47" t="str">
            <v>OTHER BACK &amp; NECK DISORDERS, FRACTURES &amp; INJURIES                                 </v>
          </cell>
          <cell r="D47">
            <v>0</v>
          </cell>
          <cell r="E47" t="str">
            <v>.</v>
          </cell>
          <cell r="F47">
            <v>24</v>
          </cell>
          <cell r="G47">
            <v>9333.97</v>
          </cell>
          <cell r="H47">
            <v>16</v>
          </cell>
          <cell r="I47">
            <v>12943.82</v>
          </cell>
          <cell r="J47">
            <v>8</v>
          </cell>
          <cell r="K47">
            <v>12080.63</v>
          </cell>
          <cell r="L47">
            <v>0</v>
          </cell>
          <cell r="M47" t="str">
            <v>.</v>
          </cell>
          <cell r="N47">
            <v>48</v>
          </cell>
          <cell r="O47">
            <v>11372.77</v>
          </cell>
        </row>
        <row r="48">
          <cell r="A48">
            <v>48.001</v>
          </cell>
          <cell r="C48" t="str">
            <v>PEPTIC ULCER &amp; GASTRITIS                                                          </v>
          </cell>
          <cell r="D48">
            <v>0</v>
          </cell>
          <cell r="E48" t="str">
            <v>.</v>
          </cell>
          <cell r="F48">
            <v>21</v>
          </cell>
          <cell r="G48">
            <v>14472.32</v>
          </cell>
          <cell r="H48">
            <v>17</v>
          </cell>
          <cell r="I48">
            <v>18759.76</v>
          </cell>
          <cell r="J48">
            <v>8</v>
          </cell>
          <cell r="K48">
            <v>27047.78</v>
          </cell>
          <cell r="L48">
            <v>2</v>
          </cell>
          <cell r="M48">
            <v>22755.27</v>
          </cell>
          <cell r="N48">
            <v>48</v>
          </cell>
          <cell r="O48">
            <v>17107.47</v>
          </cell>
        </row>
        <row r="49">
          <cell r="A49">
            <v>48</v>
          </cell>
          <cell r="C49" t="str">
            <v>TRANSIENT ISCHEMIA                                                                </v>
          </cell>
          <cell r="D49">
            <v>0</v>
          </cell>
          <cell r="E49" t="str">
            <v>.</v>
          </cell>
          <cell r="F49">
            <v>15</v>
          </cell>
          <cell r="G49">
            <v>10971.44</v>
          </cell>
          <cell r="H49">
            <v>25</v>
          </cell>
          <cell r="I49">
            <v>10727.01</v>
          </cell>
          <cell r="J49">
            <v>8</v>
          </cell>
          <cell r="K49">
            <v>14590.33</v>
          </cell>
          <cell r="L49">
            <v>0</v>
          </cell>
          <cell r="M49" t="str">
            <v>.</v>
          </cell>
          <cell r="N49">
            <v>48</v>
          </cell>
          <cell r="O49">
            <v>10951.72</v>
          </cell>
        </row>
        <row r="50">
          <cell r="A50">
            <v>46</v>
          </cell>
          <cell r="C50" t="str">
            <v>DISORDERS OF PANCREAS EXCEPT MALIGNANCY                                           </v>
          </cell>
          <cell r="D50">
            <v>0</v>
          </cell>
          <cell r="E50" t="str">
            <v>.</v>
          </cell>
          <cell r="F50">
            <v>8</v>
          </cell>
          <cell r="G50">
            <v>11561.35</v>
          </cell>
          <cell r="H50">
            <v>30</v>
          </cell>
          <cell r="I50">
            <v>19841.97</v>
          </cell>
          <cell r="J50">
            <v>6</v>
          </cell>
          <cell r="K50">
            <v>25188.1</v>
          </cell>
          <cell r="L50">
            <v>2</v>
          </cell>
          <cell r="M50">
            <v>24212.88</v>
          </cell>
          <cell r="N50">
            <v>46</v>
          </cell>
          <cell r="O50">
            <v>18736.62</v>
          </cell>
        </row>
        <row r="51">
          <cell r="A51">
            <v>44</v>
          </cell>
          <cell r="C51" t="str">
            <v>OTHER DISORDERS OF NERVOUS SYSTEM                                                 </v>
          </cell>
          <cell r="D51">
            <v>0</v>
          </cell>
          <cell r="E51" t="str">
            <v>.</v>
          </cell>
          <cell r="F51">
            <v>20</v>
          </cell>
          <cell r="G51">
            <v>12039.59</v>
          </cell>
          <cell r="H51">
            <v>14</v>
          </cell>
          <cell r="I51">
            <v>16105.47</v>
          </cell>
          <cell r="J51">
            <v>10</v>
          </cell>
          <cell r="K51">
            <v>24835.18</v>
          </cell>
          <cell r="L51">
            <v>0</v>
          </cell>
          <cell r="M51" t="str">
            <v>.</v>
          </cell>
          <cell r="N51">
            <v>44</v>
          </cell>
          <cell r="O51">
            <v>15224.41</v>
          </cell>
        </row>
        <row r="52">
          <cell r="A52">
            <v>43.001</v>
          </cell>
          <cell r="C52" t="str">
            <v>APPENDECTOMY                                                                      </v>
          </cell>
          <cell r="D52">
            <v>0</v>
          </cell>
          <cell r="E52" t="str">
            <v>.</v>
          </cell>
          <cell r="F52">
            <v>39</v>
          </cell>
          <cell r="G52">
            <v>20830.04</v>
          </cell>
          <cell r="H52">
            <v>3</v>
          </cell>
          <cell r="I52">
            <v>30343.53</v>
          </cell>
          <cell r="J52">
            <v>1</v>
          </cell>
          <cell r="K52">
            <v>54106.88</v>
          </cell>
          <cell r="L52">
            <v>0</v>
          </cell>
          <cell r="M52" t="str">
            <v>.</v>
          </cell>
          <cell r="N52">
            <v>43</v>
          </cell>
          <cell r="O52">
            <v>21341.68</v>
          </cell>
        </row>
        <row r="53">
          <cell r="A53">
            <v>43</v>
          </cell>
          <cell r="C53" t="str">
            <v>MAJOR RESPIRATORY INFECTIONS &amp; INFLAMMATIONS                                      </v>
          </cell>
          <cell r="D53">
            <v>0</v>
          </cell>
          <cell r="E53" t="str">
            <v>.</v>
          </cell>
          <cell r="F53">
            <v>2</v>
          </cell>
          <cell r="G53">
            <v>8843.63</v>
          </cell>
          <cell r="H53">
            <v>12</v>
          </cell>
          <cell r="I53">
            <v>30684.86</v>
          </cell>
          <cell r="J53">
            <v>13</v>
          </cell>
          <cell r="K53">
            <v>27024.44</v>
          </cell>
          <cell r="L53">
            <v>16</v>
          </cell>
          <cell r="M53">
            <v>50344.25</v>
          </cell>
          <cell r="N53">
            <v>43</v>
          </cell>
          <cell r="O53">
            <v>34777.04</v>
          </cell>
        </row>
        <row r="54">
          <cell r="A54">
            <v>41</v>
          </cell>
          <cell r="C54" t="str">
            <v>POISONING OF MEDICINAL AGENTS                                                     </v>
          </cell>
          <cell r="D54">
            <v>0</v>
          </cell>
          <cell r="E54" t="str">
            <v>.</v>
          </cell>
          <cell r="F54">
            <v>7</v>
          </cell>
          <cell r="G54">
            <v>7281.09</v>
          </cell>
          <cell r="H54">
            <v>25</v>
          </cell>
          <cell r="I54">
            <v>10220.14</v>
          </cell>
          <cell r="J54">
            <v>8</v>
          </cell>
          <cell r="K54">
            <v>12314.83</v>
          </cell>
          <cell r="L54">
            <v>1</v>
          </cell>
          <cell r="M54">
            <v>16693.23</v>
          </cell>
          <cell r="N54">
            <v>41</v>
          </cell>
          <cell r="O54">
            <v>9728.76</v>
          </cell>
        </row>
        <row r="55">
          <cell r="A55">
            <v>40</v>
          </cell>
          <cell r="C55" t="str">
            <v>CORONARY BYPASS W CARDIAC CATH OR PERCUTANEOUS CARDIAC PROCEDURE                  </v>
          </cell>
          <cell r="D55">
            <v>0</v>
          </cell>
          <cell r="E55" t="str">
            <v>.</v>
          </cell>
          <cell r="F55">
            <v>1</v>
          </cell>
          <cell r="G55">
            <v>80918.45</v>
          </cell>
          <cell r="H55">
            <v>19</v>
          </cell>
          <cell r="I55">
            <v>108226.69</v>
          </cell>
          <cell r="J55">
            <v>16</v>
          </cell>
          <cell r="K55">
            <v>137081.96</v>
          </cell>
          <cell r="L55">
            <v>4</v>
          </cell>
          <cell r="M55">
            <v>153555.12</v>
          </cell>
          <cell r="N55">
            <v>40</v>
          </cell>
          <cell r="O55">
            <v>118141.9</v>
          </cell>
        </row>
        <row r="56">
          <cell r="A56">
            <v>37</v>
          </cell>
          <cell r="C56" t="str">
            <v>ELECTROLYTE DISORDERS EXCEPT HYPOVOLEMIA RELATED                                  </v>
          </cell>
          <cell r="D56">
            <v>0</v>
          </cell>
          <cell r="E56" t="str">
            <v>.</v>
          </cell>
          <cell r="F56">
            <v>5</v>
          </cell>
          <cell r="G56">
            <v>10617.39</v>
          </cell>
          <cell r="H56">
            <v>22</v>
          </cell>
          <cell r="I56">
            <v>8847.72</v>
          </cell>
          <cell r="J56">
            <v>6</v>
          </cell>
          <cell r="K56">
            <v>14537.98</v>
          </cell>
          <cell r="L56">
            <v>4</v>
          </cell>
          <cell r="M56">
            <v>14884.14</v>
          </cell>
          <cell r="N56">
            <v>37</v>
          </cell>
          <cell r="O56">
            <v>9828.56</v>
          </cell>
        </row>
        <row r="57">
          <cell r="A57">
            <v>36.001</v>
          </cell>
          <cell r="C57" t="str">
            <v>SIGNS, SYMPTOMS &amp; OTHER FACTORS INFLUENCING HEALTH STATUS                         </v>
          </cell>
          <cell r="D57">
            <v>0</v>
          </cell>
          <cell r="E57" t="str">
            <v>.</v>
          </cell>
          <cell r="F57">
            <v>12</v>
          </cell>
          <cell r="G57">
            <v>7116.26</v>
          </cell>
          <cell r="H57">
            <v>20</v>
          </cell>
          <cell r="I57">
            <v>9858.41</v>
          </cell>
          <cell r="J57">
            <v>4</v>
          </cell>
          <cell r="K57">
            <v>15086.68</v>
          </cell>
          <cell r="L57">
            <v>0</v>
          </cell>
          <cell r="M57" t="str">
            <v>.</v>
          </cell>
          <cell r="N57">
            <v>36</v>
          </cell>
          <cell r="O57">
            <v>9457.39</v>
          </cell>
        </row>
        <row r="58">
          <cell r="A58">
            <v>36</v>
          </cell>
          <cell r="C58" t="str">
            <v>NONTRAUMATIC STUPOR &amp; COMA                                                        </v>
          </cell>
          <cell r="D58">
            <v>0</v>
          </cell>
          <cell r="E58" t="str">
            <v>.</v>
          </cell>
          <cell r="F58">
            <v>1</v>
          </cell>
          <cell r="G58">
            <v>21051</v>
          </cell>
          <cell r="H58">
            <v>4</v>
          </cell>
          <cell r="I58">
            <v>9620.69</v>
          </cell>
          <cell r="J58">
            <v>25</v>
          </cell>
          <cell r="K58">
            <v>23981.5</v>
          </cell>
          <cell r="L58">
            <v>6</v>
          </cell>
          <cell r="M58">
            <v>73300.43</v>
          </cell>
          <cell r="N58">
            <v>36</v>
          </cell>
          <cell r="O58">
            <v>24121.41</v>
          </cell>
        </row>
        <row r="59">
          <cell r="A59">
            <v>35</v>
          </cell>
          <cell r="C59" t="str">
            <v>FOOT &amp; TOE PROCEDURES                                                             </v>
          </cell>
          <cell r="D59">
            <v>0</v>
          </cell>
          <cell r="E59" t="str">
            <v>.</v>
          </cell>
          <cell r="F59">
            <v>4</v>
          </cell>
          <cell r="G59">
            <v>34006.41</v>
          </cell>
          <cell r="H59">
            <v>15</v>
          </cell>
          <cell r="I59">
            <v>27104.59</v>
          </cell>
          <cell r="J59">
            <v>13</v>
          </cell>
          <cell r="K59">
            <v>43860.08</v>
          </cell>
          <cell r="L59">
            <v>3</v>
          </cell>
          <cell r="M59">
            <v>56039.66</v>
          </cell>
          <cell r="N59">
            <v>35</v>
          </cell>
          <cell r="O59">
            <v>39925.56</v>
          </cell>
        </row>
        <row r="60">
          <cell r="A60">
            <v>34</v>
          </cell>
          <cell r="C60" t="str">
            <v>PERIPHERAL, CRANIAL &amp; AUTONOMIC NERVE DISORDERS                                   </v>
          </cell>
          <cell r="D60">
            <v>0</v>
          </cell>
          <cell r="E60" t="str">
            <v>.</v>
          </cell>
          <cell r="F60">
            <v>9</v>
          </cell>
          <cell r="G60">
            <v>14140.83</v>
          </cell>
          <cell r="H60">
            <v>6</v>
          </cell>
          <cell r="I60">
            <v>9026.69</v>
          </cell>
          <cell r="J60">
            <v>19</v>
          </cell>
          <cell r="K60">
            <v>16595.72</v>
          </cell>
          <cell r="L60">
            <v>0</v>
          </cell>
          <cell r="M60" t="str">
            <v>.</v>
          </cell>
          <cell r="N60">
            <v>34</v>
          </cell>
          <cell r="O60">
            <v>15396.91</v>
          </cell>
        </row>
        <row r="61">
          <cell r="A61">
            <v>32.001</v>
          </cell>
          <cell r="C61" t="str">
            <v>ALCOHOL ABUSE &amp; DEPENDENCE                                                        </v>
          </cell>
          <cell r="D61">
            <v>0</v>
          </cell>
          <cell r="E61" t="str">
            <v>.</v>
          </cell>
          <cell r="F61">
            <v>2</v>
          </cell>
          <cell r="G61">
            <v>14261.43</v>
          </cell>
          <cell r="H61">
            <v>21</v>
          </cell>
          <cell r="I61">
            <v>13885.24</v>
          </cell>
          <cell r="J61">
            <v>7</v>
          </cell>
          <cell r="K61">
            <v>22981.75</v>
          </cell>
          <cell r="L61">
            <v>2</v>
          </cell>
          <cell r="M61">
            <v>40621.22</v>
          </cell>
          <cell r="N61">
            <v>32</v>
          </cell>
          <cell r="O61">
            <v>15371.72</v>
          </cell>
        </row>
        <row r="62">
          <cell r="A62">
            <v>32.001</v>
          </cell>
          <cell r="C62" t="str">
            <v>RESPIRATORY SIGNS, SYMPTOMS &amp; MINOR DIAGNOSES                                     </v>
          </cell>
          <cell r="D62">
            <v>0</v>
          </cell>
          <cell r="E62" t="str">
            <v>.</v>
          </cell>
          <cell r="F62">
            <v>11</v>
          </cell>
          <cell r="G62">
            <v>10745.52</v>
          </cell>
          <cell r="H62">
            <v>13</v>
          </cell>
          <cell r="I62">
            <v>12389.97</v>
          </cell>
          <cell r="J62">
            <v>6</v>
          </cell>
          <cell r="K62">
            <v>12742.86</v>
          </cell>
          <cell r="L62">
            <v>2</v>
          </cell>
          <cell r="M62">
            <v>10923.96</v>
          </cell>
          <cell r="N62">
            <v>32</v>
          </cell>
          <cell r="O62">
            <v>11781.49</v>
          </cell>
        </row>
        <row r="63">
          <cell r="A63">
            <v>32</v>
          </cell>
          <cell r="C63" t="str">
            <v>VERTIGO &amp; OTHER LABYRINTH DISORDERS                                               </v>
          </cell>
          <cell r="D63">
            <v>0</v>
          </cell>
          <cell r="E63" t="str">
            <v>.</v>
          </cell>
          <cell r="F63">
            <v>9</v>
          </cell>
          <cell r="G63">
            <v>13230.93</v>
          </cell>
          <cell r="H63">
            <v>20</v>
          </cell>
          <cell r="I63">
            <v>12026.3</v>
          </cell>
          <cell r="J63">
            <v>3</v>
          </cell>
          <cell r="K63">
            <v>9512.41</v>
          </cell>
          <cell r="L63">
            <v>0</v>
          </cell>
          <cell r="M63" t="str">
            <v>.</v>
          </cell>
          <cell r="N63">
            <v>32</v>
          </cell>
          <cell r="O63">
            <v>12026.3</v>
          </cell>
        </row>
        <row r="64">
          <cell r="A64">
            <v>30.001</v>
          </cell>
          <cell r="C64" t="str">
            <v>MAJOR GASTROINTESTINAL &amp; PERITONEAL INFECTIONS                                    </v>
          </cell>
          <cell r="D64">
            <v>0</v>
          </cell>
          <cell r="E64" t="str">
            <v>.</v>
          </cell>
          <cell r="F64">
            <v>3</v>
          </cell>
          <cell r="G64">
            <v>13892.2</v>
          </cell>
          <cell r="H64">
            <v>11</v>
          </cell>
          <cell r="I64">
            <v>21522.01</v>
          </cell>
          <cell r="J64">
            <v>12</v>
          </cell>
          <cell r="K64">
            <v>31447.57</v>
          </cell>
          <cell r="L64">
            <v>4</v>
          </cell>
          <cell r="M64">
            <v>20827.59</v>
          </cell>
          <cell r="N64">
            <v>30</v>
          </cell>
          <cell r="O64">
            <v>24634.38</v>
          </cell>
        </row>
        <row r="65">
          <cell r="A65">
            <v>30</v>
          </cell>
          <cell r="C65" t="str">
            <v>HYPERTENSION                                                                      </v>
          </cell>
          <cell r="D65">
            <v>0</v>
          </cell>
          <cell r="E65" t="str">
            <v>.</v>
          </cell>
          <cell r="F65">
            <v>11</v>
          </cell>
          <cell r="G65">
            <v>12121.84</v>
          </cell>
          <cell r="H65">
            <v>13</v>
          </cell>
          <cell r="I65">
            <v>13581.65</v>
          </cell>
          <cell r="J65">
            <v>5</v>
          </cell>
          <cell r="K65">
            <v>12847.79</v>
          </cell>
          <cell r="L65">
            <v>1</v>
          </cell>
          <cell r="M65">
            <v>36133.75</v>
          </cell>
          <cell r="N65">
            <v>30</v>
          </cell>
          <cell r="O65">
            <v>12773.72</v>
          </cell>
        </row>
        <row r="66">
          <cell r="A66">
            <v>29.001</v>
          </cell>
          <cell r="C66" t="str">
            <v>EXTENSIVE PROCEDURE UNRELATED TO PRINCIPAL DIAGNOSIS                              </v>
          </cell>
          <cell r="D66">
            <v>0</v>
          </cell>
          <cell r="E66" t="str">
            <v>.</v>
          </cell>
          <cell r="F66">
            <v>16</v>
          </cell>
          <cell r="G66">
            <v>29889.4</v>
          </cell>
          <cell r="H66">
            <v>9</v>
          </cell>
          <cell r="I66">
            <v>37263.32</v>
          </cell>
          <cell r="J66">
            <v>4</v>
          </cell>
          <cell r="K66">
            <v>106317.21</v>
          </cell>
          <cell r="L66">
            <v>0</v>
          </cell>
          <cell r="M66" t="str">
            <v>.</v>
          </cell>
          <cell r="N66">
            <v>29</v>
          </cell>
          <cell r="O66">
            <v>30757.01</v>
          </cell>
        </row>
        <row r="67">
          <cell r="A67">
            <v>29.001</v>
          </cell>
          <cell r="C67" t="str">
            <v>OTHER &amp; UNSPECIFIED GASTROINTESTINAL HEMORRHAGE                                   </v>
          </cell>
          <cell r="D67">
            <v>0</v>
          </cell>
          <cell r="E67" t="str">
            <v>.</v>
          </cell>
          <cell r="F67">
            <v>7</v>
          </cell>
          <cell r="G67">
            <v>14654.08</v>
          </cell>
          <cell r="H67">
            <v>16</v>
          </cell>
          <cell r="I67">
            <v>16952.34</v>
          </cell>
          <cell r="J67">
            <v>5</v>
          </cell>
          <cell r="K67">
            <v>27911.05</v>
          </cell>
          <cell r="L67">
            <v>1</v>
          </cell>
          <cell r="M67">
            <v>98524.52</v>
          </cell>
          <cell r="N67">
            <v>29</v>
          </cell>
          <cell r="O67">
            <v>17244.84</v>
          </cell>
        </row>
        <row r="68">
          <cell r="A68">
            <v>29</v>
          </cell>
          <cell r="C68" t="str">
            <v>OTHER ESOPHAGEAL DISORDERS                                                        </v>
          </cell>
          <cell r="D68">
            <v>0</v>
          </cell>
          <cell r="E68" t="str">
            <v>.</v>
          </cell>
          <cell r="F68">
            <v>11</v>
          </cell>
          <cell r="G68">
            <v>16047.07</v>
          </cell>
          <cell r="H68">
            <v>16</v>
          </cell>
          <cell r="I68">
            <v>12229.17</v>
          </cell>
          <cell r="J68">
            <v>2</v>
          </cell>
          <cell r="K68">
            <v>18521.6</v>
          </cell>
          <cell r="L68">
            <v>0</v>
          </cell>
          <cell r="M68" t="str">
            <v>.</v>
          </cell>
          <cell r="N68">
            <v>29</v>
          </cell>
          <cell r="O68">
            <v>13697.55</v>
          </cell>
        </row>
        <row r="69">
          <cell r="A69">
            <v>28.001</v>
          </cell>
          <cell r="C69" t="str">
            <v>URINARY STONES &amp; ACQUIRED UPPER URINARY TRACT OBSTRUCTION                         </v>
          </cell>
          <cell r="D69">
            <v>0</v>
          </cell>
          <cell r="E69" t="str">
            <v>.</v>
          </cell>
          <cell r="F69">
            <v>7</v>
          </cell>
          <cell r="G69">
            <v>14122.59</v>
          </cell>
          <cell r="H69">
            <v>15</v>
          </cell>
          <cell r="I69">
            <v>16771.05</v>
          </cell>
          <cell r="J69">
            <v>6</v>
          </cell>
          <cell r="K69">
            <v>16312.72</v>
          </cell>
          <cell r="L69">
            <v>0</v>
          </cell>
          <cell r="M69" t="str">
            <v>.</v>
          </cell>
          <cell r="N69">
            <v>28</v>
          </cell>
          <cell r="O69">
            <v>16312.72</v>
          </cell>
        </row>
        <row r="70">
          <cell r="A70">
            <v>28</v>
          </cell>
          <cell r="C70" t="str">
            <v>ABDOMINAL PAIN                                                                    </v>
          </cell>
          <cell r="D70">
            <v>0</v>
          </cell>
          <cell r="E70" t="str">
            <v>.</v>
          </cell>
          <cell r="F70">
            <v>14</v>
          </cell>
          <cell r="G70">
            <v>11423.7</v>
          </cell>
          <cell r="H70">
            <v>9</v>
          </cell>
          <cell r="I70">
            <v>17071.21</v>
          </cell>
          <cell r="J70">
            <v>4</v>
          </cell>
          <cell r="K70">
            <v>23247.18</v>
          </cell>
          <cell r="L70">
            <v>1</v>
          </cell>
          <cell r="M70">
            <v>44400.08</v>
          </cell>
          <cell r="N70">
            <v>28</v>
          </cell>
          <cell r="O70">
            <v>14406.98</v>
          </cell>
        </row>
        <row r="71">
          <cell r="A71">
            <v>27</v>
          </cell>
          <cell r="C71" t="str">
            <v>OTHER KIDNEY &amp; URINARY TRACT DIAGNOSES, SIGNS &amp; SYMPTOMS                          </v>
          </cell>
          <cell r="D71">
            <v>0</v>
          </cell>
          <cell r="E71" t="str">
            <v>.</v>
          </cell>
          <cell r="F71">
            <v>6</v>
          </cell>
          <cell r="G71">
            <v>12068.9</v>
          </cell>
          <cell r="H71">
            <v>10</v>
          </cell>
          <cell r="I71">
            <v>12299.9</v>
          </cell>
          <cell r="J71">
            <v>10</v>
          </cell>
          <cell r="K71">
            <v>15854.58</v>
          </cell>
          <cell r="L71">
            <v>1</v>
          </cell>
          <cell r="M71">
            <v>89192.97</v>
          </cell>
          <cell r="N71">
            <v>27</v>
          </cell>
          <cell r="O71">
            <v>12791.92</v>
          </cell>
        </row>
        <row r="72">
          <cell r="A72">
            <v>25.001</v>
          </cell>
          <cell r="C72" t="str">
            <v>POST-OPERATIVE, POST-TRAUMATIC, OTHER DEVICE INFECTIONS                           </v>
          </cell>
          <cell r="D72">
            <v>0</v>
          </cell>
          <cell r="E72" t="str">
            <v>.</v>
          </cell>
          <cell r="F72">
            <v>4</v>
          </cell>
          <cell r="G72">
            <v>11308.02</v>
          </cell>
          <cell r="H72">
            <v>11</v>
          </cell>
          <cell r="I72">
            <v>14284.71</v>
          </cell>
          <cell r="J72">
            <v>3</v>
          </cell>
          <cell r="K72">
            <v>41363.57</v>
          </cell>
          <cell r="L72">
            <v>7</v>
          </cell>
          <cell r="M72">
            <v>41994.84</v>
          </cell>
          <cell r="N72">
            <v>25</v>
          </cell>
          <cell r="O72">
            <v>21986.22</v>
          </cell>
        </row>
        <row r="73">
          <cell r="A73">
            <v>25.001</v>
          </cell>
          <cell r="C73" t="str">
            <v>MAJOR MALE PELVIC PROCEDURES                                                      </v>
          </cell>
          <cell r="D73">
            <v>0</v>
          </cell>
          <cell r="E73" t="str">
            <v>.</v>
          </cell>
          <cell r="F73">
            <v>15</v>
          </cell>
          <cell r="G73">
            <v>27112.96</v>
          </cell>
          <cell r="H73">
            <v>9</v>
          </cell>
          <cell r="I73">
            <v>28983.97</v>
          </cell>
          <cell r="J73">
            <v>1</v>
          </cell>
          <cell r="K73">
            <v>42063.98</v>
          </cell>
          <cell r="L73">
            <v>0</v>
          </cell>
          <cell r="M73" t="str">
            <v>.</v>
          </cell>
          <cell r="N73">
            <v>25</v>
          </cell>
          <cell r="O73">
            <v>28216.02</v>
          </cell>
        </row>
        <row r="74">
          <cell r="A74">
            <v>25.001</v>
          </cell>
          <cell r="C74" t="str">
            <v>OTHER MUSCULOSKELETAL SYSTEM &amp; CONNECTIVE TISSUE DIAGNOSES                        </v>
          </cell>
          <cell r="D74">
            <v>0</v>
          </cell>
          <cell r="E74" t="str">
            <v>.</v>
          </cell>
          <cell r="F74">
            <v>5</v>
          </cell>
          <cell r="G74">
            <v>12230.78</v>
          </cell>
          <cell r="H74">
            <v>14</v>
          </cell>
          <cell r="I74">
            <v>13479.35</v>
          </cell>
          <cell r="J74">
            <v>6</v>
          </cell>
          <cell r="K74">
            <v>20932.93</v>
          </cell>
          <cell r="L74">
            <v>0</v>
          </cell>
          <cell r="M74" t="str">
            <v>.</v>
          </cell>
          <cell r="N74">
            <v>25</v>
          </cell>
          <cell r="O74">
            <v>13794.92</v>
          </cell>
        </row>
        <row r="75">
          <cell r="A75">
            <v>25</v>
          </cell>
          <cell r="C75" t="str">
            <v>OTHER MUSCULOSKELETAL SYSTEM &amp; CONNECTIVE TISSUE PROCEDURES                       </v>
          </cell>
          <cell r="D75">
            <v>0</v>
          </cell>
          <cell r="E75" t="str">
            <v>.</v>
          </cell>
          <cell r="F75">
            <v>2</v>
          </cell>
          <cell r="G75">
            <v>32460.74</v>
          </cell>
          <cell r="H75">
            <v>20</v>
          </cell>
          <cell r="I75">
            <v>45310.34</v>
          </cell>
          <cell r="J75">
            <v>3</v>
          </cell>
          <cell r="K75">
            <v>60250.19</v>
          </cell>
          <cell r="L75">
            <v>0</v>
          </cell>
          <cell r="M75" t="str">
            <v>.</v>
          </cell>
          <cell r="N75">
            <v>25</v>
          </cell>
          <cell r="O75">
            <v>46009.28</v>
          </cell>
        </row>
        <row r="76">
          <cell r="A76">
            <v>24.001</v>
          </cell>
          <cell r="C76" t="str">
            <v>FRACTURES &amp; DISLOCATIONS EXCEPT FEMUR, PELVIS &amp; BACK                              </v>
          </cell>
          <cell r="D76">
            <v>0</v>
          </cell>
          <cell r="E76" t="str">
            <v>.</v>
          </cell>
          <cell r="F76">
            <v>11</v>
          </cell>
          <cell r="G76">
            <v>8451.25</v>
          </cell>
          <cell r="H76">
            <v>8</v>
          </cell>
          <cell r="I76">
            <v>11528.75</v>
          </cell>
          <cell r="J76">
            <v>5</v>
          </cell>
          <cell r="K76">
            <v>20459.56</v>
          </cell>
          <cell r="L76">
            <v>0</v>
          </cell>
          <cell r="M76" t="str">
            <v>.</v>
          </cell>
          <cell r="N76">
            <v>24</v>
          </cell>
          <cell r="O76">
            <v>11528.75</v>
          </cell>
        </row>
        <row r="77">
          <cell r="A77">
            <v>24.001</v>
          </cell>
          <cell r="C77" t="str">
            <v>CARDIAC VALVE PROCEDURES W CARDIAC CATHETERIZATION                                </v>
          </cell>
          <cell r="D77">
            <v>0</v>
          </cell>
          <cell r="E77" t="str">
            <v>.</v>
          </cell>
          <cell r="F77">
            <v>3</v>
          </cell>
          <cell r="G77">
            <v>112631.61</v>
          </cell>
          <cell r="H77">
            <v>5</v>
          </cell>
          <cell r="I77">
            <v>121578.52</v>
          </cell>
          <cell r="J77">
            <v>11</v>
          </cell>
          <cell r="K77">
            <v>141780.61</v>
          </cell>
          <cell r="L77">
            <v>5</v>
          </cell>
          <cell r="M77">
            <v>236999.94</v>
          </cell>
          <cell r="N77">
            <v>24</v>
          </cell>
          <cell r="O77">
            <v>142344.06</v>
          </cell>
        </row>
        <row r="78">
          <cell r="A78">
            <v>24.001</v>
          </cell>
          <cell r="C78" t="str">
            <v>CARDIAC DEFIBRILLATOR &amp; HEART ASSIST IMPLANT                                      </v>
          </cell>
          <cell r="D78">
            <v>0</v>
          </cell>
          <cell r="E78" t="str">
            <v>.</v>
          </cell>
          <cell r="F78">
            <v>1</v>
          </cell>
          <cell r="G78">
            <v>86247.46</v>
          </cell>
          <cell r="H78">
            <v>4</v>
          </cell>
          <cell r="I78">
            <v>143104.71</v>
          </cell>
          <cell r="J78">
            <v>18</v>
          </cell>
          <cell r="K78">
            <v>141366.06</v>
          </cell>
          <cell r="L78">
            <v>1</v>
          </cell>
          <cell r="M78">
            <v>232435.01</v>
          </cell>
          <cell r="N78">
            <v>24</v>
          </cell>
          <cell r="O78">
            <v>142773.95</v>
          </cell>
        </row>
        <row r="79">
          <cell r="A79">
            <v>24</v>
          </cell>
          <cell r="C79" t="str">
            <v>PULMONARY EMBOLISM                                                                </v>
          </cell>
          <cell r="D79">
            <v>0</v>
          </cell>
          <cell r="E79" t="str">
            <v>.</v>
          </cell>
          <cell r="F79">
            <v>2</v>
          </cell>
          <cell r="G79">
            <v>23953.34</v>
          </cell>
          <cell r="H79">
            <v>12</v>
          </cell>
          <cell r="I79">
            <v>26084.7</v>
          </cell>
          <cell r="J79">
            <v>10</v>
          </cell>
          <cell r="K79">
            <v>29651.25</v>
          </cell>
          <cell r="L79">
            <v>0</v>
          </cell>
          <cell r="M79" t="str">
            <v>.</v>
          </cell>
          <cell r="N79">
            <v>24</v>
          </cell>
          <cell r="O79">
            <v>26971.24</v>
          </cell>
        </row>
        <row r="80">
          <cell r="A80">
            <v>22.001</v>
          </cell>
          <cell r="C80" t="str">
            <v>KNEE &amp; LOWER LEG PROCEDURES EXCEPT FOOT                                           </v>
          </cell>
          <cell r="D80">
            <v>0</v>
          </cell>
          <cell r="E80" t="str">
            <v>.</v>
          </cell>
          <cell r="F80">
            <v>9</v>
          </cell>
          <cell r="G80">
            <v>28892.02</v>
          </cell>
          <cell r="H80">
            <v>10</v>
          </cell>
          <cell r="I80">
            <v>28514.48</v>
          </cell>
          <cell r="J80">
            <v>3</v>
          </cell>
          <cell r="K80">
            <v>57785.03</v>
          </cell>
          <cell r="L80">
            <v>0</v>
          </cell>
          <cell r="M80" t="str">
            <v>.</v>
          </cell>
          <cell r="N80">
            <v>22</v>
          </cell>
          <cell r="O80">
            <v>30862.27</v>
          </cell>
        </row>
        <row r="81">
          <cell r="A81">
            <v>22</v>
          </cell>
          <cell r="C81" t="str">
            <v>DISORDERS OF GALLBLADDER &amp; BILIARY TRACT                                          </v>
          </cell>
          <cell r="D81">
            <v>0</v>
          </cell>
          <cell r="E81" t="str">
            <v>.</v>
          </cell>
          <cell r="F81">
            <v>10</v>
          </cell>
          <cell r="G81">
            <v>14070.92</v>
          </cell>
          <cell r="H81">
            <v>9</v>
          </cell>
          <cell r="I81">
            <v>13260.61</v>
          </cell>
          <cell r="J81">
            <v>3</v>
          </cell>
          <cell r="K81">
            <v>13247.6</v>
          </cell>
          <cell r="L81">
            <v>0</v>
          </cell>
          <cell r="M81" t="str">
            <v>.</v>
          </cell>
          <cell r="N81">
            <v>22</v>
          </cell>
          <cell r="O81">
            <v>13509.03</v>
          </cell>
        </row>
        <row r="82">
          <cell r="A82">
            <v>21</v>
          </cell>
          <cell r="C82" t="str">
            <v>MIGRAINE &amp; OTHER HEADACHES                                                        </v>
          </cell>
          <cell r="D82">
            <v>0</v>
          </cell>
          <cell r="E82" t="str">
            <v>.</v>
          </cell>
          <cell r="F82">
            <v>11</v>
          </cell>
          <cell r="G82">
            <v>12494.48</v>
          </cell>
          <cell r="H82">
            <v>8</v>
          </cell>
          <cell r="I82">
            <v>13426.11</v>
          </cell>
          <cell r="J82">
            <v>2</v>
          </cell>
          <cell r="K82">
            <v>16230.91</v>
          </cell>
          <cell r="L82">
            <v>0</v>
          </cell>
          <cell r="M82" t="str">
            <v>.</v>
          </cell>
          <cell r="N82">
            <v>21</v>
          </cell>
          <cell r="O82">
            <v>12766.78</v>
          </cell>
        </row>
        <row r="83">
          <cell r="A83">
            <v>20.001</v>
          </cell>
          <cell r="C83" t="str">
            <v>OTHER COMPLICATIONS OF TREATMENT                                                  </v>
          </cell>
          <cell r="D83">
            <v>0</v>
          </cell>
          <cell r="E83" t="str">
            <v>.</v>
          </cell>
          <cell r="F83">
            <v>10</v>
          </cell>
          <cell r="G83">
            <v>10198.7</v>
          </cell>
          <cell r="H83">
            <v>7</v>
          </cell>
          <cell r="I83">
            <v>6424.44</v>
          </cell>
          <cell r="J83">
            <v>3</v>
          </cell>
          <cell r="K83">
            <v>18110.28</v>
          </cell>
          <cell r="L83">
            <v>0</v>
          </cell>
          <cell r="M83" t="str">
            <v>.</v>
          </cell>
          <cell r="N83">
            <v>20</v>
          </cell>
          <cell r="O83">
            <v>11386.17</v>
          </cell>
        </row>
        <row r="84">
          <cell r="A84">
            <v>20</v>
          </cell>
          <cell r="C84" t="str">
            <v>HIP &amp; FEMUR PROCEDURES FOR TRAUMA EXCEPT JOINT REPLACEMENT                        </v>
          </cell>
          <cell r="D84">
            <v>0</v>
          </cell>
          <cell r="E84" t="str">
            <v>.</v>
          </cell>
          <cell r="F84">
            <v>4</v>
          </cell>
          <cell r="G84">
            <v>35492.58</v>
          </cell>
          <cell r="H84">
            <v>8</v>
          </cell>
          <cell r="I84">
            <v>39928.58</v>
          </cell>
          <cell r="J84">
            <v>5</v>
          </cell>
          <cell r="K84">
            <v>37600.86</v>
          </cell>
          <cell r="L84">
            <v>3</v>
          </cell>
          <cell r="M84">
            <v>75520.71</v>
          </cell>
          <cell r="N84">
            <v>20</v>
          </cell>
          <cell r="O84">
            <v>39928.58</v>
          </cell>
        </row>
        <row r="85">
          <cell r="A85">
            <v>19.001</v>
          </cell>
          <cell r="C85" t="str">
            <v>HYPOVOLEMIA &amp; RELATED ELECTROLYTE DISORDERS                                       </v>
          </cell>
          <cell r="D85">
            <v>0</v>
          </cell>
          <cell r="E85" t="str">
            <v>.</v>
          </cell>
          <cell r="F85">
            <v>2</v>
          </cell>
          <cell r="G85">
            <v>12441.13</v>
          </cell>
          <cell r="H85">
            <v>9</v>
          </cell>
          <cell r="I85">
            <v>14111.17</v>
          </cell>
          <cell r="J85">
            <v>7</v>
          </cell>
          <cell r="K85">
            <v>11376.58</v>
          </cell>
          <cell r="L85">
            <v>1</v>
          </cell>
          <cell r="M85">
            <v>55164.19</v>
          </cell>
          <cell r="N85">
            <v>19</v>
          </cell>
          <cell r="O85">
            <v>12858.56</v>
          </cell>
        </row>
        <row r="86">
          <cell r="A86">
            <v>19.001</v>
          </cell>
          <cell r="C86" t="str">
            <v>OTHER DISORDERS OF THE LIVER                                                      </v>
          </cell>
          <cell r="D86">
            <v>0</v>
          </cell>
          <cell r="E86" t="str">
            <v>.</v>
          </cell>
          <cell r="F86">
            <v>2</v>
          </cell>
          <cell r="G86">
            <v>1656</v>
          </cell>
          <cell r="H86">
            <v>8</v>
          </cell>
          <cell r="I86">
            <v>22898.47</v>
          </cell>
          <cell r="J86">
            <v>9</v>
          </cell>
          <cell r="K86">
            <v>24968.34</v>
          </cell>
          <cell r="L86">
            <v>0</v>
          </cell>
          <cell r="M86" t="str">
            <v>.</v>
          </cell>
          <cell r="N86">
            <v>19</v>
          </cell>
          <cell r="O86">
            <v>23454.47</v>
          </cell>
        </row>
        <row r="87">
          <cell r="A87">
            <v>19.001</v>
          </cell>
          <cell r="C87" t="str">
            <v>HEPATIC COMA &amp; OTHER MAJOR ACUTE LIVER DISORDERS                                  </v>
          </cell>
          <cell r="D87">
            <v>0</v>
          </cell>
          <cell r="E87" t="str">
            <v>.</v>
          </cell>
          <cell r="F87">
            <v>2</v>
          </cell>
          <cell r="G87">
            <v>20198.12</v>
          </cell>
          <cell r="H87">
            <v>4</v>
          </cell>
          <cell r="I87">
            <v>11967.68</v>
          </cell>
          <cell r="J87">
            <v>10</v>
          </cell>
          <cell r="K87">
            <v>20247.18</v>
          </cell>
          <cell r="L87">
            <v>3</v>
          </cell>
          <cell r="M87">
            <v>108992.26</v>
          </cell>
          <cell r="N87">
            <v>19</v>
          </cell>
          <cell r="O87">
            <v>21032.75</v>
          </cell>
        </row>
        <row r="88">
          <cell r="A88">
            <v>19</v>
          </cell>
          <cell r="C88" t="str">
            <v>OTHER NERVOUS SYSTEM &amp; RELATED PROCEDURES                                         </v>
          </cell>
          <cell r="D88">
            <v>0</v>
          </cell>
          <cell r="E88" t="str">
            <v>.</v>
          </cell>
          <cell r="F88">
            <v>14</v>
          </cell>
          <cell r="G88">
            <v>43721.18</v>
          </cell>
          <cell r="H88">
            <v>3</v>
          </cell>
          <cell r="I88">
            <v>43750.56</v>
          </cell>
          <cell r="J88">
            <v>2</v>
          </cell>
          <cell r="K88">
            <v>50917.98</v>
          </cell>
          <cell r="L88">
            <v>0</v>
          </cell>
          <cell r="M88" t="str">
            <v>.</v>
          </cell>
          <cell r="N88">
            <v>19</v>
          </cell>
          <cell r="O88">
            <v>43750.56</v>
          </cell>
        </row>
        <row r="89">
          <cell r="A89">
            <v>18.001</v>
          </cell>
          <cell r="C89" t="str">
            <v>CONTUSION, OPEN WOUND &amp; OTHER TRAUMA TO SKIN &amp; SUBCUTANEOUS TISSUE                </v>
          </cell>
          <cell r="D89">
            <v>0</v>
          </cell>
          <cell r="E89" t="str">
            <v>.</v>
          </cell>
          <cell r="F89">
            <v>4</v>
          </cell>
          <cell r="G89">
            <v>9071.81</v>
          </cell>
          <cell r="H89">
            <v>8</v>
          </cell>
          <cell r="I89">
            <v>15161.15</v>
          </cell>
          <cell r="J89">
            <v>6</v>
          </cell>
          <cell r="K89">
            <v>10660.71</v>
          </cell>
          <cell r="L89">
            <v>0</v>
          </cell>
          <cell r="M89" t="str">
            <v>.</v>
          </cell>
          <cell r="N89">
            <v>18</v>
          </cell>
          <cell r="O89">
            <v>11899.1</v>
          </cell>
        </row>
        <row r="90">
          <cell r="A90">
            <v>18.001</v>
          </cell>
          <cell r="C90" t="str">
            <v>DIGESTIVE MALIGNANCY                                                              </v>
          </cell>
          <cell r="D90">
            <v>0</v>
          </cell>
          <cell r="E90" t="str">
            <v>.</v>
          </cell>
          <cell r="F90">
            <v>4</v>
          </cell>
          <cell r="G90">
            <v>19115.92</v>
          </cell>
          <cell r="H90">
            <v>7</v>
          </cell>
          <cell r="I90">
            <v>29585.19</v>
          </cell>
          <cell r="J90">
            <v>4</v>
          </cell>
          <cell r="K90">
            <v>26079.46</v>
          </cell>
          <cell r="L90">
            <v>3</v>
          </cell>
          <cell r="M90">
            <v>38629.8</v>
          </cell>
          <cell r="N90">
            <v>18</v>
          </cell>
          <cell r="O90">
            <v>28993.62</v>
          </cell>
        </row>
        <row r="91">
          <cell r="A91">
            <v>18</v>
          </cell>
          <cell r="C91" t="str">
            <v>OTHER CIRCULATORY SYSTEM DIAGNOSES                                                </v>
          </cell>
          <cell r="D91">
            <v>0</v>
          </cell>
          <cell r="E91" t="str">
            <v>.</v>
          </cell>
          <cell r="F91">
            <v>11</v>
          </cell>
          <cell r="G91">
            <v>13624.63</v>
          </cell>
          <cell r="H91">
            <v>5</v>
          </cell>
          <cell r="I91">
            <v>12049.78</v>
          </cell>
          <cell r="J91">
            <v>2</v>
          </cell>
          <cell r="K91">
            <v>62460.62</v>
          </cell>
          <cell r="L91">
            <v>0</v>
          </cell>
          <cell r="M91" t="str">
            <v>.</v>
          </cell>
          <cell r="N91">
            <v>18</v>
          </cell>
          <cell r="O91">
            <v>15029.88</v>
          </cell>
        </row>
        <row r="92">
          <cell r="A92">
            <v>17.001</v>
          </cell>
          <cell r="C92" t="str">
            <v>OTHER INFECTIOUS &amp; PARASITIC DISEASES                                             </v>
          </cell>
          <cell r="D92">
            <v>0</v>
          </cell>
          <cell r="E92" t="str">
            <v>.</v>
          </cell>
          <cell r="F92">
            <v>8</v>
          </cell>
          <cell r="G92">
            <v>13377.57</v>
          </cell>
          <cell r="H92">
            <v>4</v>
          </cell>
          <cell r="I92">
            <v>15148.53</v>
          </cell>
          <cell r="J92">
            <v>3</v>
          </cell>
          <cell r="K92">
            <v>24206.52</v>
          </cell>
          <cell r="L92">
            <v>2</v>
          </cell>
          <cell r="M92">
            <v>20978.53</v>
          </cell>
          <cell r="N92">
            <v>17</v>
          </cell>
          <cell r="O92">
            <v>15904.08</v>
          </cell>
        </row>
        <row r="93">
          <cell r="A93">
            <v>17.001</v>
          </cell>
          <cell r="C93" t="str">
            <v>INFECTIOUS &amp; PARASITIC DISEASES INCLUDING HIV W O.R. PROCEDURE                    </v>
          </cell>
          <cell r="D93">
            <v>0</v>
          </cell>
          <cell r="E93" t="str">
            <v>.</v>
          </cell>
          <cell r="F93">
            <v>1</v>
          </cell>
          <cell r="G93">
            <v>14269.72</v>
          </cell>
          <cell r="H93">
            <v>1</v>
          </cell>
          <cell r="I93">
            <v>92903.42</v>
          </cell>
          <cell r="J93">
            <v>5</v>
          </cell>
          <cell r="K93">
            <v>121379.09</v>
          </cell>
          <cell r="L93">
            <v>10</v>
          </cell>
          <cell r="M93">
            <v>97691.06</v>
          </cell>
          <cell r="N93">
            <v>17</v>
          </cell>
          <cell r="O93">
            <v>92903.42</v>
          </cell>
        </row>
        <row r="94">
          <cell r="A94">
            <v>17.001</v>
          </cell>
          <cell r="C94" t="str">
            <v>THREATENED ABORTION                                                               </v>
          </cell>
          <cell r="D94">
            <v>0</v>
          </cell>
          <cell r="E94" t="str">
            <v>.</v>
          </cell>
          <cell r="F94">
            <v>11</v>
          </cell>
          <cell r="G94">
            <v>7042.84</v>
          </cell>
          <cell r="H94">
            <v>5</v>
          </cell>
          <cell r="I94">
            <v>5642</v>
          </cell>
          <cell r="J94">
            <v>1</v>
          </cell>
          <cell r="K94">
            <v>34259.33</v>
          </cell>
          <cell r="L94">
            <v>0</v>
          </cell>
          <cell r="M94" t="str">
            <v>.</v>
          </cell>
          <cell r="N94">
            <v>17</v>
          </cell>
          <cell r="O94">
            <v>7042.84</v>
          </cell>
        </row>
        <row r="95">
          <cell r="A95">
            <v>17.001</v>
          </cell>
          <cell r="C95" t="str">
            <v>MALE REPRODUCTIVE SYSTEM DIAGNOSES EXCEPT MALIGNANCY                              </v>
          </cell>
          <cell r="D95">
            <v>0</v>
          </cell>
          <cell r="E95" t="str">
            <v>.</v>
          </cell>
          <cell r="F95">
            <v>5</v>
          </cell>
          <cell r="G95">
            <v>9872.13</v>
          </cell>
          <cell r="H95">
            <v>8</v>
          </cell>
          <cell r="I95">
            <v>15730.17</v>
          </cell>
          <cell r="J95">
            <v>3</v>
          </cell>
          <cell r="K95">
            <v>19225.52</v>
          </cell>
          <cell r="L95">
            <v>1</v>
          </cell>
          <cell r="M95">
            <v>17700.23</v>
          </cell>
          <cell r="N95">
            <v>17</v>
          </cell>
          <cell r="O95">
            <v>15580.55</v>
          </cell>
        </row>
        <row r="96">
          <cell r="A96">
            <v>17.001</v>
          </cell>
          <cell r="C96" t="str">
            <v>KIDNEY &amp; URINARY TRACT PROCEDURES FOR MALIGNANCY                                  </v>
          </cell>
          <cell r="D96">
            <v>0</v>
          </cell>
          <cell r="E96" t="str">
            <v>.</v>
          </cell>
          <cell r="F96">
            <v>5</v>
          </cell>
          <cell r="G96">
            <v>37394.92</v>
          </cell>
          <cell r="H96">
            <v>7</v>
          </cell>
          <cell r="I96">
            <v>37216.97</v>
          </cell>
          <cell r="J96">
            <v>5</v>
          </cell>
          <cell r="K96">
            <v>34866.76</v>
          </cell>
          <cell r="L96">
            <v>0</v>
          </cell>
          <cell r="M96" t="str">
            <v>.</v>
          </cell>
          <cell r="N96">
            <v>17</v>
          </cell>
          <cell r="O96">
            <v>37216.97</v>
          </cell>
        </row>
        <row r="97">
          <cell r="A97">
            <v>17.001</v>
          </cell>
          <cell r="C97" t="str">
            <v>OTHER RESPIRATORY DIAGNOSES EXCEPT SIGNS, SYMPTOMS &amp; MINOR DIAGNOSES              </v>
          </cell>
          <cell r="D97">
            <v>0</v>
          </cell>
          <cell r="E97" t="str">
            <v>.</v>
          </cell>
          <cell r="F97">
            <v>1</v>
          </cell>
          <cell r="G97">
            <v>670.56</v>
          </cell>
          <cell r="H97">
            <v>14</v>
          </cell>
          <cell r="I97">
            <v>17783.57</v>
          </cell>
          <cell r="J97">
            <v>2</v>
          </cell>
          <cell r="K97">
            <v>16882.29</v>
          </cell>
          <cell r="L97">
            <v>0</v>
          </cell>
          <cell r="M97" t="str">
            <v>.</v>
          </cell>
          <cell r="N97">
            <v>17</v>
          </cell>
          <cell r="O97">
            <v>17405.22</v>
          </cell>
        </row>
        <row r="98">
          <cell r="A98">
            <v>17.001</v>
          </cell>
          <cell r="C98" t="str">
            <v>RESPIRATORY MALIGNANCY                                                            </v>
          </cell>
          <cell r="D98">
            <v>0</v>
          </cell>
          <cell r="E98" t="str">
            <v>.</v>
          </cell>
          <cell r="F98">
            <v>1</v>
          </cell>
          <cell r="G98">
            <v>23215.61</v>
          </cell>
          <cell r="H98">
            <v>3</v>
          </cell>
          <cell r="I98">
            <v>20276.81</v>
          </cell>
          <cell r="J98">
            <v>13</v>
          </cell>
          <cell r="K98">
            <v>31894.42</v>
          </cell>
          <cell r="L98">
            <v>0</v>
          </cell>
          <cell r="M98" t="str">
            <v>.</v>
          </cell>
          <cell r="N98">
            <v>17</v>
          </cell>
          <cell r="O98">
            <v>23215.61</v>
          </cell>
        </row>
        <row r="99">
          <cell r="A99">
            <v>17</v>
          </cell>
          <cell r="C99" t="str">
            <v>OTHER EAR, NOSE, MOUTH,THROAT &amp; CRANIAL/FACIAL DIAGNOSES                          </v>
          </cell>
          <cell r="D99">
            <v>0</v>
          </cell>
          <cell r="E99" t="str">
            <v>.</v>
          </cell>
          <cell r="F99">
            <v>6</v>
          </cell>
          <cell r="G99">
            <v>8690.41</v>
          </cell>
          <cell r="H99">
            <v>6</v>
          </cell>
          <cell r="I99">
            <v>12764.33</v>
          </cell>
          <cell r="J99">
            <v>4</v>
          </cell>
          <cell r="K99">
            <v>16944.25</v>
          </cell>
          <cell r="L99">
            <v>1</v>
          </cell>
          <cell r="M99">
            <v>26403.45</v>
          </cell>
          <cell r="N99">
            <v>17</v>
          </cell>
          <cell r="O99">
            <v>13169.41</v>
          </cell>
        </row>
        <row r="100">
          <cell r="A100">
            <v>16.001</v>
          </cell>
          <cell r="C100" t="str">
            <v>TOXIC EFFECTS OF NON-MEDICINAL SUBSTANCES                                         </v>
          </cell>
          <cell r="D100">
            <v>0</v>
          </cell>
          <cell r="E100" t="str">
            <v>.</v>
          </cell>
          <cell r="F100">
            <v>6</v>
          </cell>
          <cell r="G100">
            <v>8311.17</v>
          </cell>
          <cell r="H100">
            <v>4</v>
          </cell>
          <cell r="I100">
            <v>13427.88</v>
          </cell>
          <cell r="J100">
            <v>6</v>
          </cell>
          <cell r="K100">
            <v>10483.92</v>
          </cell>
          <cell r="L100">
            <v>0</v>
          </cell>
          <cell r="M100" t="str">
            <v>.</v>
          </cell>
          <cell r="N100">
            <v>16</v>
          </cell>
          <cell r="O100">
            <v>10483.92</v>
          </cell>
        </row>
        <row r="101">
          <cell r="A101">
            <v>16.001</v>
          </cell>
          <cell r="C101" t="str">
            <v>ALLERGIC REACTIONS                                                                </v>
          </cell>
          <cell r="D101">
            <v>0</v>
          </cell>
          <cell r="E101" t="str">
            <v>.</v>
          </cell>
          <cell r="F101">
            <v>5</v>
          </cell>
          <cell r="G101">
            <v>4767.82</v>
          </cell>
          <cell r="H101">
            <v>8</v>
          </cell>
          <cell r="I101">
            <v>5088.13</v>
          </cell>
          <cell r="J101">
            <v>3</v>
          </cell>
          <cell r="K101">
            <v>4476.39</v>
          </cell>
          <cell r="L101">
            <v>0</v>
          </cell>
          <cell r="M101" t="str">
            <v>.</v>
          </cell>
          <cell r="N101">
            <v>16</v>
          </cell>
          <cell r="O101">
            <v>4923.55</v>
          </cell>
        </row>
        <row r="102">
          <cell r="A102">
            <v>16.001</v>
          </cell>
          <cell r="C102" t="str">
            <v>NEONATE BWT 1500-1999G W OR W/O OTHER SIGNIFICANT CONDITION                       </v>
          </cell>
          <cell r="D102">
            <v>0</v>
          </cell>
          <cell r="E102" t="str">
            <v>.</v>
          </cell>
          <cell r="F102">
            <v>10</v>
          </cell>
          <cell r="G102">
            <v>10985.65</v>
          </cell>
          <cell r="H102">
            <v>6</v>
          </cell>
          <cell r="I102">
            <v>15082.08</v>
          </cell>
          <cell r="J102">
            <v>0</v>
          </cell>
          <cell r="K102" t="str">
            <v>.</v>
          </cell>
          <cell r="L102">
            <v>0</v>
          </cell>
          <cell r="M102" t="str">
            <v>.</v>
          </cell>
          <cell r="N102">
            <v>16</v>
          </cell>
          <cell r="O102">
            <v>12319.24</v>
          </cell>
        </row>
        <row r="103">
          <cell r="A103">
            <v>16.001</v>
          </cell>
          <cell r="C103" t="str">
            <v>NEONATE, TRANSFERRED &lt; 5 DAYS OLD, BORN HERE                                      </v>
          </cell>
          <cell r="D103">
            <v>0</v>
          </cell>
          <cell r="E103" t="str">
            <v>.</v>
          </cell>
          <cell r="F103">
            <v>6</v>
          </cell>
          <cell r="G103">
            <v>2784.8</v>
          </cell>
          <cell r="H103">
            <v>4</v>
          </cell>
          <cell r="I103">
            <v>2218.64</v>
          </cell>
          <cell r="J103">
            <v>5</v>
          </cell>
          <cell r="K103">
            <v>4443.45</v>
          </cell>
          <cell r="L103">
            <v>1</v>
          </cell>
          <cell r="M103">
            <v>4749.29</v>
          </cell>
          <cell r="N103">
            <v>16</v>
          </cell>
          <cell r="O103">
            <v>2903.65</v>
          </cell>
        </row>
        <row r="104">
          <cell r="A104">
            <v>16</v>
          </cell>
          <cell r="C104" t="str">
            <v>PERM CARDIAC PACEMAKER IMPLANT W/O AMI, HEART FAILURE OR SHOCK                    </v>
          </cell>
          <cell r="D104">
            <v>0</v>
          </cell>
          <cell r="E104" t="str">
            <v>.</v>
          </cell>
          <cell r="F104">
            <v>5</v>
          </cell>
          <cell r="G104">
            <v>49705.11</v>
          </cell>
          <cell r="H104">
            <v>5</v>
          </cell>
          <cell r="I104">
            <v>51390.25</v>
          </cell>
          <cell r="J104">
            <v>5</v>
          </cell>
          <cell r="K104">
            <v>56264.17</v>
          </cell>
          <cell r="L104">
            <v>1</v>
          </cell>
          <cell r="M104">
            <v>105964.28</v>
          </cell>
          <cell r="N104">
            <v>16</v>
          </cell>
          <cell r="O104">
            <v>52450.39</v>
          </cell>
        </row>
        <row r="105">
          <cell r="A105">
            <v>15.001</v>
          </cell>
          <cell r="C105" t="str">
            <v>NEONATE BIRTHWT &gt;2499G W OTHER SIGNIFICANT CONDITION                              </v>
          </cell>
          <cell r="D105">
            <v>0</v>
          </cell>
          <cell r="E105" t="str">
            <v>.</v>
          </cell>
          <cell r="F105">
            <v>11</v>
          </cell>
          <cell r="G105">
            <v>5200.2</v>
          </cell>
          <cell r="H105">
            <v>4</v>
          </cell>
          <cell r="I105">
            <v>6946.48</v>
          </cell>
          <cell r="J105">
            <v>0</v>
          </cell>
          <cell r="K105" t="str">
            <v>.</v>
          </cell>
          <cell r="L105">
            <v>0</v>
          </cell>
          <cell r="M105" t="str">
            <v>.</v>
          </cell>
          <cell r="N105">
            <v>15</v>
          </cell>
          <cell r="O105">
            <v>6194.75</v>
          </cell>
        </row>
        <row r="106">
          <cell r="A106">
            <v>15.001</v>
          </cell>
          <cell r="C106" t="str">
            <v>PELVIC EVISCERATION, RADICAL HYSTERECTOMY &amp; OTHER RADICAL GYN PROCS               </v>
          </cell>
          <cell r="D106">
            <v>0</v>
          </cell>
          <cell r="E106" t="str">
            <v>.</v>
          </cell>
          <cell r="F106">
            <v>12</v>
          </cell>
          <cell r="G106">
            <v>23504.44</v>
          </cell>
          <cell r="H106">
            <v>3</v>
          </cell>
          <cell r="I106">
            <v>32839.95</v>
          </cell>
          <cell r="J106">
            <v>0</v>
          </cell>
          <cell r="K106" t="str">
            <v>.</v>
          </cell>
          <cell r="L106">
            <v>0</v>
          </cell>
          <cell r="M106" t="str">
            <v>.</v>
          </cell>
          <cell r="N106">
            <v>15</v>
          </cell>
          <cell r="O106">
            <v>24650.18</v>
          </cell>
        </row>
        <row r="107">
          <cell r="A107">
            <v>15.001</v>
          </cell>
          <cell r="C107" t="str">
            <v>INTERVERTEBRAL DISC EXCISION &amp; DECOMPRESSION                                      </v>
          </cell>
          <cell r="D107">
            <v>0</v>
          </cell>
          <cell r="E107" t="str">
            <v>.</v>
          </cell>
          <cell r="F107">
            <v>12</v>
          </cell>
          <cell r="G107">
            <v>21917.59</v>
          </cell>
          <cell r="H107">
            <v>0</v>
          </cell>
          <cell r="I107" t="str">
            <v>.</v>
          </cell>
          <cell r="J107">
            <v>2</v>
          </cell>
          <cell r="K107">
            <v>34330.59</v>
          </cell>
          <cell r="L107">
            <v>1</v>
          </cell>
          <cell r="M107">
            <v>176105.27</v>
          </cell>
          <cell r="N107">
            <v>15</v>
          </cell>
          <cell r="O107">
            <v>23297.8</v>
          </cell>
        </row>
        <row r="108">
          <cell r="A108">
            <v>15.001</v>
          </cell>
          <cell r="C108" t="str">
            <v>HERNIA PROCEDURES EXCEPT INGUINAL, FEMORAL &amp; UMBILICAL                            </v>
          </cell>
          <cell r="D108">
            <v>0</v>
          </cell>
          <cell r="E108" t="str">
            <v>.</v>
          </cell>
          <cell r="F108">
            <v>5</v>
          </cell>
          <cell r="G108">
            <v>18762.78</v>
          </cell>
          <cell r="H108">
            <v>7</v>
          </cell>
          <cell r="I108">
            <v>38508.53</v>
          </cell>
          <cell r="J108">
            <v>3</v>
          </cell>
          <cell r="K108">
            <v>38785.62</v>
          </cell>
          <cell r="L108">
            <v>0</v>
          </cell>
          <cell r="M108" t="str">
            <v>.</v>
          </cell>
          <cell r="N108">
            <v>15</v>
          </cell>
          <cell r="O108">
            <v>32512.63</v>
          </cell>
        </row>
        <row r="109">
          <cell r="A109">
            <v>15.001</v>
          </cell>
          <cell r="C109" t="str">
            <v>CARDIAC VALVE PROCEDURES W/O CARDIAC CATHETERIZATION                              </v>
          </cell>
          <cell r="D109">
            <v>0</v>
          </cell>
          <cell r="E109" t="str">
            <v>.</v>
          </cell>
          <cell r="F109">
            <v>4</v>
          </cell>
          <cell r="G109">
            <v>89530.08</v>
          </cell>
          <cell r="H109">
            <v>6</v>
          </cell>
          <cell r="I109">
            <v>117115.8</v>
          </cell>
          <cell r="J109">
            <v>5</v>
          </cell>
          <cell r="K109">
            <v>127338.58</v>
          </cell>
          <cell r="L109">
            <v>0</v>
          </cell>
          <cell r="M109" t="str">
            <v>.</v>
          </cell>
          <cell r="N109">
            <v>15</v>
          </cell>
          <cell r="O109">
            <v>97919.56</v>
          </cell>
        </row>
        <row r="110">
          <cell r="A110">
            <v>15</v>
          </cell>
          <cell r="C110" t="str">
            <v>DEGENERATIVE NERVOUS SYSTEM DISORDERS EXC MULT SCLEROSIS                          </v>
          </cell>
          <cell r="D110">
            <v>0</v>
          </cell>
          <cell r="E110" t="str">
            <v>.</v>
          </cell>
          <cell r="F110">
            <v>2</v>
          </cell>
          <cell r="G110">
            <v>24320.46</v>
          </cell>
          <cell r="H110">
            <v>6</v>
          </cell>
          <cell r="I110">
            <v>16629.96</v>
          </cell>
          <cell r="J110">
            <v>7</v>
          </cell>
          <cell r="K110">
            <v>19874.17</v>
          </cell>
          <cell r="L110">
            <v>0</v>
          </cell>
          <cell r="M110" t="str">
            <v>.</v>
          </cell>
          <cell r="N110">
            <v>15</v>
          </cell>
          <cell r="O110">
            <v>19540.07</v>
          </cell>
        </row>
        <row r="111">
          <cell r="A111">
            <v>14.001</v>
          </cell>
          <cell r="C111" t="str">
            <v>MALFUNCTION, REACTION, COMPLIC OF GENITOURINARY DEVICE OR PROC                    </v>
          </cell>
          <cell r="D111">
            <v>0</v>
          </cell>
          <cell r="E111" t="str">
            <v>.</v>
          </cell>
          <cell r="F111">
            <v>0</v>
          </cell>
          <cell r="G111" t="str">
            <v>.</v>
          </cell>
          <cell r="H111">
            <v>1</v>
          </cell>
          <cell r="I111">
            <v>19538.28</v>
          </cell>
          <cell r="J111">
            <v>12</v>
          </cell>
          <cell r="K111">
            <v>20074.6</v>
          </cell>
          <cell r="L111">
            <v>1</v>
          </cell>
          <cell r="M111">
            <v>19461.76</v>
          </cell>
          <cell r="N111">
            <v>14</v>
          </cell>
          <cell r="O111">
            <v>19500.02</v>
          </cell>
        </row>
        <row r="112">
          <cell r="A112">
            <v>14.001</v>
          </cell>
          <cell r="C112" t="str">
            <v>OTHER SKIN, SUBCUTANEOUS TISSUE &amp; BREAST DISORDERS                                </v>
          </cell>
          <cell r="D112">
            <v>0</v>
          </cell>
          <cell r="E112" t="str">
            <v>.</v>
          </cell>
          <cell r="F112">
            <v>6</v>
          </cell>
          <cell r="G112">
            <v>8337.69</v>
          </cell>
          <cell r="H112">
            <v>7</v>
          </cell>
          <cell r="I112">
            <v>14091.03</v>
          </cell>
          <cell r="J112">
            <v>1</v>
          </cell>
          <cell r="K112">
            <v>15925.23</v>
          </cell>
          <cell r="L112">
            <v>0</v>
          </cell>
          <cell r="M112" t="str">
            <v>.</v>
          </cell>
          <cell r="N112">
            <v>14</v>
          </cell>
          <cell r="O112">
            <v>9664.56</v>
          </cell>
        </row>
        <row r="113">
          <cell r="A113">
            <v>14.001</v>
          </cell>
          <cell r="C113" t="str">
            <v>SKIN ULCERS                                                                       </v>
          </cell>
          <cell r="D113">
            <v>0</v>
          </cell>
          <cell r="E113" t="str">
            <v>.</v>
          </cell>
          <cell r="F113">
            <v>1</v>
          </cell>
          <cell r="G113">
            <v>12712.43</v>
          </cell>
          <cell r="H113">
            <v>5</v>
          </cell>
          <cell r="I113">
            <v>19233</v>
          </cell>
          <cell r="J113">
            <v>6</v>
          </cell>
          <cell r="K113">
            <v>22542.39</v>
          </cell>
          <cell r="L113">
            <v>2</v>
          </cell>
          <cell r="M113">
            <v>36512.67</v>
          </cell>
          <cell r="N113">
            <v>14</v>
          </cell>
          <cell r="O113">
            <v>19975.85</v>
          </cell>
        </row>
        <row r="114">
          <cell r="A114">
            <v>14</v>
          </cell>
          <cell r="C114" t="str">
            <v>ALCOHOLIC LIVER DISEASE                                                           </v>
          </cell>
          <cell r="D114">
            <v>0</v>
          </cell>
          <cell r="E114" t="str">
            <v>.</v>
          </cell>
          <cell r="F114">
            <v>1</v>
          </cell>
          <cell r="G114">
            <v>13706.79</v>
          </cell>
          <cell r="H114">
            <v>6</v>
          </cell>
          <cell r="I114">
            <v>20050.55</v>
          </cell>
          <cell r="J114">
            <v>7</v>
          </cell>
          <cell r="K114">
            <v>21094.33</v>
          </cell>
          <cell r="L114">
            <v>0</v>
          </cell>
          <cell r="M114" t="str">
            <v>.</v>
          </cell>
          <cell r="N114">
            <v>14</v>
          </cell>
          <cell r="O114">
            <v>20564.16</v>
          </cell>
        </row>
        <row r="115">
          <cell r="A115">
            <v>13.001</v>
          </cell>
          <cell r="C115" t="str">
            <v>MODERATELY EXTENSIVE PROCEDURE UNRELATED TO PRINCIPAL DIAGNOSIS                   </v>
          </cell>
          <cell r="D115">
            <v>0</v>
          </cell>
          <cell r="E115" t="str">
            <v>.</v>
          </cell>
          <cell r="F115">
            <v>0</v>
          </cell>
          <cell r="G115" t="str">
            <v>.</v>
          </cell>
          <cell r="H115">
            <v>7</v>
          </cell>
          <cell r="I115">
            <v>64896.31</v>
          </cell>
          <cell r="J115">
            <v>4</v>
          </cell>
          <cell r="K115">
            <v>82879.82</v>
          </cell>
          <cell r="L115">
            <v>2</v>
          </cell>
          <cell r="M115">
            <v>93446.35</v>
          </cell>
          <cell r="N115">
            <v>13</v>
          </cell>
          <cell r="O115">
            <v>79461.94</v>
          </cell>
        </row>
        <row r="116">
          <cell r="A116">
            <v>13.001</v>
          </cell>
          <cell r="C116" t="str">
            <v>MENSTRUAL &amp; OTHER FEMALE REPRODUCTIVE SYSTEM DISORDERS                            </v>
          </cell>
          <cell r="D116">
            <v>0</v>
          </cell>
          <cell r="E116" t="str">
            <v>.</v>
          </cell>
          <cell r="F116">
            <v>9</v>
          </cell>
          <cell r="G116">
            <v>9186.42</v>
          </cell>
          <cell r="H116">
            <v>3</v>
          </cell>
          <cell r="I116">
            <v>14952.01</v>
          </cell>
          <cell r="J116">
            <v>0</v>
          </cell>
          <cell r="K116" t="str">
            <v>.</v>
          </cell>
          <cell r="L116">
            <v>1</v>
          </cell>
          <cell r="M116">
            <v>32311.69</v>
          </cell>
          <cell r="N116">
            <v>13</v>
          </cell>
          <cell r="O116">
            <v>11253.93</v>
          </cell>
        </row>
        <row r="117">
          <cell r="A117">
            <v>13.001</v>
          </cell>
          <cell r="C117" t="str">
            <v>FEMALE REPRODUCTIVE SYSTEM RECONSTRUCTIVE PROCEDURES                              </v>
          </cell>
          <cell r="D117">
            <v>0</v>
          </cell>
          <cell r="E117" t="str">
            <v>.</v>
          </cell>
          <cell r="F117">
            <v>6</v>
          </cell>
          <cell r="G117">
            <v>16190.11</v>
          </cell>
          <cell r="H117">
            <v>6</v>
          </cell>
          <cell r="I117">
            <v>18908.17</v>
          </cell>
          <cell r="J117">
            <v>0</v>
          </cell>
          <cell r="K117" t="str">
            <v>.</v>
          </cell>
          <cell r="L117">
            <v>1</v>
          </cell>
          <cell r="M117">
            <v>158430.25</v>
          </cell>
          <cell r="N117">
            <v>13</v>
          </cell>
          <cell r="O117">
            <v>20219.61</v>
          </cell>
        </row>
        <row r="118">
          <cell r="A118">
            <v>13.001</v>
          </cell>
          <cell r="C118" t="str">
            <v>INFLAMMATORY BOWEL DISEASE                                                        </v>
          </cell>
          <cell r="D118">
            <v>0</v>
          </cell>
          <cell r="E118" t="str">
            <v>.</v>
          </cell>
          <cell r="F118">
            <v>4</v>
          </cell>
          <cell r="G118">
            <v>15999.59</v>
          </cell>
          <cell r="H118">
            <v>7</v>
          </cell>
          <cell r="I118">
            <v>18373.19</v>
          </cell>
          <cell r="J118">
            <v>2</v>
          </cell>
          <cell r="K118">
            <v>24014.31</v>
          </cell>
          <cell r="L118">
            <v>0</v>
          </cell>
          <cell r="M118" t="str">
            <v>.</v>
          </cell>
          <cell r="N118">
            <v>13</v>
          </cell>
          <cell r="O118">
            <v>19422.78</v>
          </cell>
        </row>
        <row r="119">
          <cell r="A119">
            <v>13</v>
          </cell>
          <cell r="C119" t="str">
            <v>RESPIRATORY SYSTEM DIAGNOSIS W VENTILATOR SUPPORT 96+ HOURS                       </v>
          </cell>
          <cell r="D119">
            <v>0</v>
          </cell>
          <cell r="E119" t="str">
            <v>.</v>
          </cell>
          <cell r="F119">
            <v>0</v>
          </cell>
          <cell r="G119" t="str">
            <v>.</v>
          </cell>
          <cell r="H119">
            <v>2</v>
          </cell>
          <cell r="I119">
            <v>82131.69</v>
          </cell>
          <cell r="J119">
            <v>2</v>
          </cell>
          <cell r="K119">
            <v>133678.81</v>
          </cell>
          <cell r="L119">
            <v>9</v>
          </cell>
          <cell r="M119">
            <v>70719.07</v>
          </cell>
          <cell r="N119">
            <v>13</v>
          </cell>
          <cell r="O119">
            <v>77439.79</v>
          </cell>
        </row>
        <row r="120">
          <cell r="A120">
            <v>12.001</v>
          </cell>
          <cell r="C120" t="str">
            <v>PROCEDURE W DIAG OF REHAB, AFTERCARE OR OTH CONTACT W HEALTH SERVICE              </v>
          </cell>
          <cell r="D120">
            <v>0</v>
          </cell>
          <cell r="E120" t="str">
            <v>.</v>
          </cell>
          <cell r="F120">
            <v>9</v>
          </cell>
          <cell r="G120">
            <v>47142.42</v>
          </cell>
          <cell r="H120">
            <v>2</v>
          </cell>
          <cell r="I120">
            <v>26752.28</v>
          </cell>
          <cell r="J120">
            <v>1</v>
          </cell>
          <cell r="K120">
            <v>46142.02</v>
          </cell>
          <cell r="L120">
            <v>0</v>
          </cell>
          <cell r="M120" t="str">
            <v>.</v>
          </cell>
          <cell r="N120">
            <v>12</v>
          </cell>
          <cell r="O120">
            <v>45274.36</v>
          </cell>
        </row>
        <row r="121">
          <cell r="A121">
            <v>12.001</v>
          </cell>
          <cell r="C121" t="str">
            <v>O.R. PROCEDURE FOR OTHER COMPLICATIONS OF TREATMENT                               </v>
          </cell>
          <cell r="D121">
            <v>0</v>
          </cell>
          <cell r="E121" t="str">
            <v>.</v>
          </cell>
          <cell r="F121">
            <v>4</v>
          </cell>
          <cell r="G121">
            <v>14092.96</v>
          </cell>
          <cell r="H121">
            <v>2</v>
          </cell>
          <cell r="I121">
            <v>15078.56</v>
          </cell>
          <cell r="J121">
            <v>5</v>
          </cell>
          <cell r="K121">
            <v>32933.68</v>
          </cell>
          <cell r="L121">
            <v>1</v>
          </cell>
          <cell r="M121">
            <v>107637.05</v>
          </cell>
          <cell r="N121">
            <v>12</v>
          </cell>
          <cell r="O121">
            <v>23241.1</v>
          </cell>
        </row>
        <row r="122">
          <cell r="A122">
            <v>12.001</v>
          </cell>
          <cell r="C122" t="str">
            <v>SICKLE CELL ANEMIA CRISIS                                                         </v>
          </cell>
          <cell r="D122">
            <v>0</v>
          </cell>
          <cell r="E122" t="str">
            <v>.</v>
          </cell>
          <cell r="F122">
            <v>6</v>
          </cell>
          <cell r="G122">
            <v>14106.42</v>
          </cell>
          <cell r="H122">
            <v>5</v>
          </cell>
          <cell r="I122">
            <v>13258.3</v>
          </cell>
          <cell r="J122">
            <v>1</v>
          </cell>
          <cell r="K122">
            <v>7728.42</v>
          </cell>
          <cell r="L122">
            <v>0</v>
          </cell>
          <cell r="M122" t="str">
            <v>.</v>
          </cell>
          <cell r="N122">
            <v>12</v>
          </cell>
          <cell r="O122">
            <v>13197.32</v>
          </cell>
        </row>
        <row r="123">
          <cell r="A123">
            <v>12.001</v>
          </cell>
          <cell r="C123" t="str">
            <v>POSTPARTUM &amp; POST ABORTION DIAGNOSES W/O PROCEDURE                                </v>
          </cell>
          <cell r="D123">
            <v>0</v>
          </cell>
          <cell r="E123" t="str">
            <v>.</v>
          </cell>
          <cell r="F123">
            <v>7</v>
          </cell>
          <cell r="G123">
            <v>4562.01</v>
          </cell>
          <cell r="H123">
            <v>4</v>
          </cell>
          <cell r="I123">
            <v>6022.19</v>
          </cell>
          <cell r="J123">
            <v>1</v>
          </cell>
          <cell r="K123">
            <v>9883.43</v>
          </cell>
          <cell r="L123">
            <v>0</v>
          </cell>
          <cell r="M123" t="str">
            <v>.</v>
          </cell>
          <cell r="N123">
            <v>12</v>
          </cell>
          <cell r="O123">
            <v>5881.66</v>
          </cell>
        </row>
        <row r="124">
          <cell r="A124">
            <v>12.001</v>
          </cell>
          <cell r="C124" t="str">
            <v>URETHRAL &amp; TRANSURETHRAL PROCEDURES                                               </v>
          </cell>
          <cell r="D124">
            <v>0</v>
          </cell>
          <cell r="E124" t="str">
            <v>.</v>
          </cell>
          <cell r="F124">
            <v>3</v>
          </cell>
          <cell r="G124">
            <v>13020.76</v>
          </cell>
          <cell r="H124">
            <v>6</v>
          </cell>
          <cell r="I124">
            <v>30313.43</v>
          </cell>
          <cell r="J124">
            <v>3</v>
          </cell>
          <cell r="K124">
            <v>27494.55</v>
          </cell>
          <cell r="L124">
            <v>0</v>
          </cell>
          <cell r="M124" t="str">
            <v>.</v>
          </cell>
          <cell r="N124">
            <v>12</v>
          </cell>
          <cell r="O124">
            <v>22970.57</v>
          </cell>
        </row>
        <row r="125">
          <cell r="A125">
            <v>12</v>
          </cell>
          <cell r="C125" t="str">
            <v>SHOULDER, UPPER ARM  &amp; FOREARM PROCEDURES                                         </v>
          </cell>
          <cell r="D125">
            <v>0</v>
          </cell>
          <cell r="E125" t="str">
            <v>.</v>
          </cell>
          <cell r="F125">
            <v>3</v>
          </cell>
          <cell r="G125">
            <v>30933.67</v>
          </cell>
          <cell r="H125">
            <v>7</v>
          </cell>
          <cell r="I125">
            <v>32157.45</v>
          </cell>
          <cell r="J125">
            <v>2</v>
          </cell>
          <cell r="K125">
            <v>36332.34</v>
          </cell>
          <cell r="L125">
            <v>0</v>
          </cell>
          <cell r="M125" t="str">
            <v>.</v>
          </cell>
          <cell r="N125">
            <v>12</v>
          </cell>
          <cell r="O125">
            <v>31545.56</v>
          </cell>
        </row>
        <row r="126">
          <cell r="A126">
            <v>11.001</v>
          </cell>
          <cell r="C126" t="str">
            <v>POST-OP, POST-TRAUMA, OTHER DEVICE INFECTIONS W O.R. PROCEDURE                    </v>
          </cell>
          <cell r="D126">
            <v>0</v>
          </cell>
          <cell r="E126" t="str">
            <v>.</v>
          </cell>
          <cell r="F126">
            <v>2</v>
          </cell>
          <cell r="G126">
            <v>18623.99</v>
          </cell>
          <cell r="H126">
            <v>3</v>
          </cell>
          <cell r="I126">
            <v>24442.21</v>
          </cell>
          <cell r="J126">
            <v>3</v>
          </cell>
          <cell r="K126">
            <v>58872.74</v>
          </cell>
          <cell r="L126">
            <v>3</v>
          </cell>
          <cell r="M126">
            <v>55203.01</v>
          </cell>
          <cell r="N126">
            <v>11</v>
          </cell>
          <cell r="O126">
            <v>42186.48</v>
          </cell>
        </row>
        <row r="127">
          <cell r="A127">
            <v>11.001</v>
          </cell>
          <cell r="C127" t="str">
            <v>OTHER SKIN, SUBCUTANEOUS TISSUE &amp; RELATED PROCEDURES                              </v>
          </cell>
          <cell r="D127">
            <v>0</v>
          </cell>
          <cell r="E127" t="str">
            <v>.</v>
          </cell>
          <cell r="F127">
            <v>0</v>
          </cell>
          <cell r="G127" t="str">
            <v>.</v>
          </cell>
          <cell r="H127">
            <v>7</v>
          </cell>
          <cell r="I127">
            <v>18281.99</v>
          </cell>
          <cell r="J127">
            <v>3</v>
          </cell>
          <cell r="K127">
            <v>32509.83</v>
          </cell>
          <cell r="L127">
            <v>1</v>
          </cell>
          <cell r="M127">
            <v>224202.64</v>
          </cell>
          <cell r="N127">
            <v>11</v>
          </cell>
          <cell r="O127">
            <v>23221.01</v>
          </cell>
        </row>
        <row r="128">
          <cell r="A128">
            <v>11</v>
          </cell>
          <cell r="C128" t="str">
            <v>MALFUNCTION, REACTION &amp; COMPLICATION OF GI DEVICE OR PROCEDURE                    </v>
          </cell>
          <cell r="D128">
            <v>0</v>
          </cell>
          <cell r="E128" t="str">
            <v>.</v>
          </cell>
          <cell r="F128">
            <v>3</v>
          </cell>
          <cell r="G128">
            <v>7000.51</v>
          </cell>
          <cell r="H128">
            <v>6</v>
          </cell>
          <cell r="I128">
            <v>20644.31</v>
          </cell>
          <cell r="J128">
            <v>2</v>
          </cell>
          <cell r="K128">
            <v>13540.89</v>
          </cell>
          <cell r="L128">
            <v>0</v>
          </cell>
          <cell r="M128" t="str">
            <v>.</v>
          </cell>
          <cell r="N128">
            <v>11</v>
          </cell>
          <cell r="O128">
            <v>15550.85</v>
          </cell>
        </row>
        <row r="129">
          <cell r="A129">
            <v>10.001</v>
          </cell>
          <cell r="C129" t="str">
            <v>NEONATE BWT 2000-2499G, NORMAL NEWBORN OR NEONATE W OTHER PROBLEM                 </v>
          </cell>
          <cell r="D129">
            <v>0</v>
          </cell>
          <cell r="E129" t="str">
            <v>.</v>
          </cell>
          <cell r="F129">
            <v>4</v>
          </cell>
          <cell r="G129">
            <v>5325.83</v>
          </cell>
          <cell r="H129">
            <v>4</v>
          </cell>
          <cell r="I129">
            <v>7556.33</v>
          </cell>
          <cell r="J129">
            <v>2</v>
          </cell>
          <cell r="K129">
            <v>11399.52</v>
          </cell>
          <cell r="L129">
            <v>0</v>
          </cell>
          <cell r="M129" t="str">
            <v>.</v>
          </cell>
          <cell r="N129">
            <v>10</v>
          </cell>
          <cell r="O129">
            <v>6377.31</v>
          </cell>
        </row>
        <row r="130">
          <cell r="A130">
            <v>10.001</v>
          </cell>
          <cell r="C130" t="str">
            <v>KIDNEY &amp; URINARY TRACT PROCEDURES FOR NONMALIGNANCY                               </v>
          </cell>
          <cell r="D130">
            <v>0</v>
          </cell>
          <cell r="E130" t="str">
            <v>.</v>
          </cell>
          <cell r="F130">
            <v>5</v>
          </cell>
          <cell r="G130">
            <v>29264.82</v>
          </cell>
          <cell r="H130">
            <v>3</v>
          </cell>
          <cell r="I130">
            <v>25170.66</v>
          </cell>
          <cell r="J130">
            <v>2</v>
          </cell>
          <cell r="K130">
            <v>37512.68</v>
          </cell>
          <cell r="L130">
            <v>0</v>
          </cell>
          <cell r="M130" t="str">
            <v>.</v>
          </cell>
          <cell r="N130">
            <v>10</v>
          </cell>
          <cell r="O130">
            <v>32058.02</v>
          </cell>
        </row>
        <row r="131">
          <cell r="A131">
            <v>10.001</v>
          </cell>
          <cell r="C131" t="str">
            <v>OTHER ENDOCRINE DISORDERS                                                         </v>
          </cell>
          <cell r="D131">
            <v>0</v>
          </cell>
          <cell r="E131" t="str">
            <v>.</v>
          </cell>
          <cell r="F131">
            <v>3</v>
          </cell>
          <cell r="G131">
            <v>8086.17</v>
          </cell>
          <cell r="H131">
            <v>5</v>
          </cell>
          <cell r="I131">
            <v>10645.23</v>
          </cell>
          <cell r="J131">
            <v>1</v>
          </cell>
          <cell r="K131">
            <v>16870.92</v>
          </cell>
          <cell r="L131">
            <v>1</v>
          </cell>
          <cell r="M131">
            <v>33439.68</v>
          </cell>
          <cell r="N131">
            <v>10</v>
          </cell>
          <cell r="O131">
            <v>9716.89</v>
          </cell>
        </row>
        <row r="132">
          <cell r="A132">
            <v>10.001</v>
          </cell>
          <cell r="C132" t="str">
            <v>CHOLECYSTECTOMY EXCEPT LAPAROSCOPIC                                               </v>
          </cell>
          <cell r="D132">
            <v>0</v>
          </cell>
          <cell r="E132" t="str">
            <v>.</v>
          </cell>
          <cell r="F132">
            <v>4</v>
          </cell>
          <cell r="G132">
            <v>23412</v>
          </cell>
          <cell r="H132">
            <v>3</v>
          </cell>
          <cell r="I132">
            <v>44907.39</v>
          </cell>
          <cell r="J132">
            <v>1</v>
          </cell>
          <cell r="K132">
            <v>106989.04</v>
          </cell>
          <cell r="L132">
            <v>2</v>
          </cell>
          <cell r="M132">
            <v>45559.49</v>
          </cell>
          <cell r="N132">
            <v>10</v>
          </cell>
          <cell r="O132">
            <v>28970.54</v>
          </cell>
        </row>
        <row r="133">
          <cell r="A133">
            <v>10</v>
          </cell>
          <cell r="C133" t="str">
            <v>OTHER RESPIRATORY &amp; CHEST PROCEDURES                                              </v>
          </cell>
          <cell r="D133">
            <v>0</v>
          </cell>
          <cell r="E133" t="str">
            <v>.</v>
          </cell>
          <cell r="F133">
            <v>1</v>
          </cell>
          <cell r="G133">
            <v>31005.44</v>
          </cell>
          <cell r="H133">
            <v>6</v>
          </cell>
          <cell r="I133">
            <v>45642.77</v>
          </cell>
          <cell r="J133">
            <v>1</v>
          </cell>
          <cell r="K133">
            <v>51862.16</v>
          </cell>
          <cell r="L133">
            <v>2</v>
          </cell>
          <cell r="M133">
            <v>81277.41</v>
          </cell>
          <cell r="N133">
            <v>10</v>
          </cell>
          <cell r="O133">
            <v>49457.7</v>
          </cell>
        </row>
        <row r="134">
          <cell r="A134">
            <v>9.001</v>
          </cell>
          <cell r="C134" t="str">
            <v>ACUTE ANXIETY &amp; DELIRIUM STATES                                                   </v>
          </cell>
          <cell r="D134">
            <v>0</v>
          </cell>
          <cell r="E134" t="str">
            <v>.</v>
          </cell>
          <cell r="F134">
            <v>7</v>
          </cell>
          <cell r="G134">
            <v>12614</v>
          </cell>
          <cell r="H134">
            <v>1</v>
          </cell>
          <cell r="I134">
            <v>10284.32</v>
          </cell>
          <cell r="J134">
            <v>0</v>
          </cell>
          <cell r="K134" t="str">
            <v>.</v>
          </cell>
          <cell r="L134">
            <v>1</v>
          </cell>
          <cell r="M134">
            <v>41012.71</v>
          </cell>
          <cell r="N134">
            <v>9</v>
          </cell>
          <cell r="O134">
            <v>12614</v>
          </cell>
        </row>
        <row r="135">
          <cell r="A135">
            <v>9.001</v>
          </cell>
          <cell r="C135" t="str">
            <v>INGUINAL, FEMORAL &amp; UMBILICAL HERNIA PROCEDURES                                   </v>
          </cell>
          <cell r="D135">
            <v>0</v>
          </cell>
          <cell r="E135" t="str">
            <v>.</v>
          </cell>
          <cell r="F135">
            <v>4</v>
          </cell>
          <cell r="G135">
            <v>18511.14</v>
          </cell>
          <cell r="H135">
            <v>5</v>
          </cell>
          <cell r="I135">
            <v>24968.03</v>
          </cell>
          <cell r="J135">
            <v>0</v>
          </cell>
          <cell r="K135" t="str">
            <v>.</v>
          </cell>
          <cell r="L135">
            <v>0</v>
          </cell>
          <cell r="M135" t="str">
            <v>.</v>
          </cell>
          <cell r="N135">
            <v>9</v>
          </cell>
          <cell r="O135">
            <v>20565.18</v>
          </cell>
        </row>
        <row r="136">
          <cell r="A136">
            <v>9.001</v>
          </cell>
          <cell r="C136" t="str">
            <v>OTHER SMALL &amp; LARGE BOWEL PROCEDURES                                              </v>
          </cell>
          <cell r="D136">
            <v>0</v>
          </cell>
          <cell r="E136" t="str">
            <v>.</v>
          </cell>
          <cell r="F136">
            <v>4</v>
          </cell>
          <cell r="G136">
            <v>23706.43</v>
          </cell>
          <cell r="H136">
            <v>4</v>
          </cell>
          <cell r="I136">
            <v>35237.07</v>
          </cell>
          <cell r="J136">
            <v>1</v>
          </cell>
          <cell r="K136">
            <v>59193.81</v>
          </cell>
          <cell r="L136">
            <v>0</v>
          </cell>
          <cell r="M136" t="str">
            <v>.</v>
          </cell>
          <cell r="N136">
            <v>9</v>
          </cell>
          <cell r="O136">
            <v>31658.08</v>
          </cell>
        </row>
        <row r="137">
          <cell r="A137">
            <v>9.001</v>
          </cell>
          <cell r="C137" t="str">
            <v>MALFUNCTION,REACTION,COMPLICATION OF CARDIAC/VASC DEVICE OR PROCEDURE             </v>
          </cell>
          <cell r="D137">
            <v>0</v>
          </cell>
          <cell r="E137" t="str">
            <v>.</v>
          </cell>
          <cell r="F137">
            <v>2</v>
          </cell>
          <cell r="G137">
            <v>8636.65</v>
          </cell>
          <cell r="H137">
            <v>3</v>
          </cell>
          <cell r="I137">
            <v>7763.06</v>
          </cell>
          <cell r="J137">
            <v>1</v>
          </cell>
          <cell r="K137">
            <v>10815.99</v>
          </cell>
          <cell r="L137">
            <v>3</v>
          </cell>
          <cell r="M137">
            <v>72291.94</v>
          </cell>
          <cell r="N137">
            <v>9</v>
          </cell>
          <cell r="O137">
            <v>12915.09</v>
          </cell>
        </row>
        <row r="138">
          <cell r="A138">
            <v>9.001</v>
          </cell>
          <cell r="C138" t="str">
            <v>INFECTIONS OF UPPER RESPIRATORY TRACT                                             </v>
          </cell>
          <cell r="D138">
            <v>0</v>
          </cell>
          <cell r="E138" t="str">
            <v>.</v>
          </cell>
          <cell r="F138">
            <v>4</v>
          </cell>
          <cell r="G138">
            <v>8241.63</v>
          </cell>
          <cell r="H138">
            <v>5</v>
          </cell>
          <cell r="I138">
            <v>9534.45</v>
          </cell>
          <cell r="J138">
            <v>0</v>
          </cell>
          <cell r="K138" t="str">
            <v>.</v>
          </cell>
          <cell r="L138">
            <v>0</v>
          </cell>
          <cell r="M138" t="str">
            <v>.</v>
          </cell>
          <cell r="N138">
            <v>9</v>
          </cell>
          <cell r="O138">
            <v>9534.45</v>
          </cell>
        </row>
        <row r="139">
          <cell r="A139">
            <v>9.001</v>
          </cell>
          <cell r="C139" t="str">
            <v>MULTIPLE SCLEROSIS &amp; OTHER DEMYELINATING DISEASES                                 </v>
          </cell>
          <cell r="D139">
            <v>0</v>
          </cell>
          <cell r="E139" t="str">
            <v>.</v>
          </cell>
          <cell r="F139">
            <v>5</v>
          </cell>
          <cell r="G139">
            <v>18387.74</v>
          </cell>
          <cell r="H139">
            <v>4</v>
          </cell>
          <cell r="I139">
            <v>14762.15</v>
          </cell>
          <cell r="J139">
            <v>0</v>
          </cell>
          <cell r="K139" t="str">
            <v>.</v>
          </cell>
          <cell r="L139">
            <v>0</v>
          </cell>
          <cell r="M139" t="str">
            <v>.</v>
          </cell>
          <cell r="N139">
            <v>9</v>
          </cell>
          <cell r="O139">
            <v>16396.3</v>
          </cell>
        </row>
        <row r="140">
          <cell r="A140">
            <v>9</v>
          </cell>
          <cell r="C140" t="str">
            <v>EXTRACRANIAL VASCULAR PROCEDURES                                                  </v>
          </cell>
          <cell r="D140">
            <v>0</v>
          </cell>
          <cell r="E140" t="str">
            <v>.</v>
          </cell>
          <cell r="F140">
            <v>6</v>
          </cell>
          <cell r="G140">
            <v>19405.01</v>
          </cell>
          <cell r="H140">
            <v>3</v>
          </cell>
          <cell r="I140">
            <v>17198.64</v>
          </cell>
          <cell r="J140">
            <v>0</v>
          </cell>
          <cell r="K140" t="str">
            <v>.</v>
          </cell>
          <cell r="L140">
            <v>0</v>
          </cell>
          <cell r="M140" t="str">
            <v>.</v>
          </cell>
          <cell r="N140">
            <v>9</v>
          </cell>
          <cell r="O140">
            <v>19140.45</v>
          </cell>
        </row>
        <row r="141">
          <cell r="A141">
            <v>8.001</v>
          </cell>
          <cell r="C141" t="str">
            <v>HIV W ONE SIGNIF HIV COND OR W/O SIGNIF RELATED COND                              </v>
          </cell>
          <cell r="D141">
            <v>0</v>
          </cell>
          <cell r="E141" t="str">
            <v>.</v>
          </cell>
          <cell r="F141">
            <v>1</v>
          </cell>
          <cell r="G141">
            <v>8768.14</v>
          </cell>
          <cell r="H141">
            <v>4</v>
          </cell>
          <cell r="I141">
            <v>12405.64</v>
          </cell>
          <cell r="J141">
            <v>3</v>
          </cell>
          <cell r="K141">
            <v>40262.99</v>
          </cell>
          <cell r="L141">
            <v>0</v>
          </cell>
          <cell r="M141" t="str">
            <v>.</v>
          </cell>
          <cell r="N141">
            <v>8</v>
          </cell>
          <cell r="O141">
            <v>12405.64</v>
          </cell>
        </row>
        <row r="142">
          <cell r="A142">
            <v>8.001</v>
          </cell>
          <cell r="C142" t="str">
            <v>DRUG &amp; ALCOHOL ABUSE OR DEPENDENCE, LEFT AGAINST MEDICAL ADVICE                   </v>
          </cell>
          <cell r="D142">
            <v>0</v>
          </cell>
          <cell r="E142" t="str">
            <v>.</v>
          </cell>
          <cell r="F142">
            <v>0</v>
          </cell>
          <cell r="G142" t="str">
            <v>.</v>
          </cell>
          <cell r="H142">
            <v>3</v>
          </cell>
          <cell r="I142">
            <v>11993.38</v>
          </cell>
          <cell r="J142">
            <v>4</v>
          </cell>
          <cell r="K142">
            <v>9611.77</v>
          </cell>
          <cell r="L142">
            <v>1</v>
          </cell>
          <cell r="M142">
            <v>19661.87</v>
          </cell>
          <cell r="N142">
            <v>8</v>
          </cell>
          <cell r="O142">
            <v>12206.93</v>
          </cell>
        </row>
        <row r="143">
          <cell r="A143">
            <v>8.001</v>
          </cell>
          <cell r="C143" t="str">
            <v>MASTECTOMY PROCEDURES                                                             </v>
          </cell>
          <cell r="D143">
            <v>0</v>
          </cell>
          <cell r="E143" t="str">
            <v>.</v>
          </cell>
          <cell r="F143">
            <v>3</v>
          </cell>
          <cell r="G143">
            <v>19961.03</v>
          </cell>
          <cell r="H143">
            <v>4</v>
          </cell>
          <cell r="I143">
            <v>36442.69</v>
          </cell>
          <cell r="J143">
            <v>1</v>
          </cell>
          <cell r="K143">
            <v>23256.98</v>
          </cell>
          <cell r="L143">
            <v>0</v>
          </cell>
          <cell r="M143" t="str">
            <v>.</v>
          </cell>
          <cell r="N143">
            <v>8</v>
          </cell>
          <cell r="O143">
            <v>22860.95</v>
          </cell>
        </row>
        <row r="144">
          <cell r="A144">
            <v>8.001</v>
          </cell>
          <cell r="C144" t="str">
            <v>MAJOR ESOPHAGEAL DISORDERS                                                        </v>
          </cell>
          <cell r="D144">
            <v>0</v>
          </cell>
          <cell r="E144" t="str">
            <v>.</v>
          </cell>
          <cell r="F144">
            <v>2</v>
          </cell>
          <cell r="G144">
            <v>9611.35</v>
          </cell>
          <cell r="H144">
            <v>3</v>
          </cell>
          <cell r="I144">
            <v>10559.33</v>
          </cell>
          <cell r="J144">
            <v>3</v>
          </cell>
          <cell r="K144">
            <v>33020</v>
          </cell>
          <cell r="L144">
            <v>0</v>
          </cell>
          <cell r="M144" t="str">
            <v>.</v>
          </cell>
          <cell r="N144">
            <v>8</v>
          </cell>
          <cell r="O144">
            <v>18440.61</v>
          </cell>
        </row>
        <row r="145">
          <cell r="A145">
            <v>8.001</v>
          </cell>
          <cell r="C145" t="str">
            <v>PERITONEAL ADHESIOLYSIS                                                           </v>
          </cell>
          <cell r="D145">
            <v>0</v>
          </cell>
          <cell r="E145" t="str">
            <v>.</v>
          </cell>
          <cell r="F145">
            <v>2</v>
          </cell>
          <cell r="G145">
            <v>27568.15</v>
          </cell>
          <cell r="H145">
            <v>5</v>
          </cell>
          <cell r="I145">
            <v>30896.09</v>
          </cell>
          <cell r="J145">
            <v>1</v>
          </cell>
          <cell r="K145">
            <v>27087.5</v>
          </cell>
          <cell r="L145">
            <v>0</v>
          </cell>
          <cell r="M145" t="str">
            <v>.</v>
          </cell>
          <cell r="N145">
            <v>8</v>
          </cell>
          <cell r="O145">
            <v>29990.42</v>
          </cell>
        </row>
        <row r="146">
          <cell r="A146">
            <v>8</v>
          </cell>
          <cell r="C146" t="str">
            <v>MAJOR CHEST &amp; RESPIRATORY TRAUMA                                                  </v>
          </cell>
          <cell r="D146">
            <v>0</v>
          </cell>
          <cell r="E146" t="str">
            <v>.</v>
          </cell>
          <cell r="F146">
            <v>4</v>
          </cell>
          <cell r="G146">
            <v>20530.11</v>
          </cell>
          <cell r="H146">
            <v>3</v>
          </cell>
          <cell r="I146">
            <v>13624.32</v>
          </cell>
          <cell r="J146">
            <v>1</v>
          </cell>
          <cell r="K146">
            <v>23678.82</v>
          </cell>
          <cell r="L146">
            <v>0</v>
          </cell>
          <cell r="M146" t="str">
            <v>.</v>
          </cell>
          <cell r="N146">
            <v>8</v>
          </cell>
          <cell r="O146">
            <v>16728.46</v>
          </cell>
        </row>
        <row r="147">
          <cell r="A147">
            <v>7.001</v>
          </cell>
          <cell r="C147" t="str">
            <v>NONEXTENSIVE PROCEDURE UNRELATED TO PRINCIPAL DIAGNOSIS                           </v>
          </cell>
          <cell r="D147">
            <v>0</v>
          </cell>
          <cell r="E147" t="str">
            <v>.</v>
          </cell>
          <cell r="F147">
            <v>4</v>
          </cell>
          <cell r="G147">
            <v>20502.72</v>
          </cell>
          <cell r="H147">
            <v>0</v>
          </cell>
          <cell r="I147" t="str">
            <v>.</v>
          </cell>
          <cell r="J147">
            <v>3</v>
          </cell>
          <cell r="K147">
            <v>42390.6</v>
          </cell>
          <cell r="L147">
            <v>0</v>
          </cell>
          <cell r="M147" t="str">
            <v>.</v>
          </cell>
          <cell r="N147">
            <v>7</v>
          </cell>
          <cell r="O147">
            <v>20818.46</v>
          </cell>
        </row>
        <row r="148">
          <cell r="A148">
            <v>7.001</v>
          </cell>
          <cell r="C148" t="str">
            <v>ECTOPIC PREGNANCY PROCEDURE                                                       </v>
          </cell>
          <cell r="D148">
            <v>0</v>
          </cell>
          <cell r="E148" t="str">
            <v>.</v>
          </cell>
          <cell r="F148">
            <v>4</v>
          </cell>
          <cell r="G148">
            <v>14915.11</v>
          </cell>
          <cell r="H148">
            <v>3</v>
          </cell>
          <cell r="I148">
            <v>18780.75</v>
          </cell>
          <cell r="J148">
            <v>0</v>
          </cell>
          <cell r="K148" t="str">
            <v>.</v>
          </cell>
          <cell r="L148">
            <v>0</v>
          </cell>
          <cell r="M148" t="str">
            <v>.</v>
          </cell>
          <cell r="N148">
            <v>7</v>
          </cell>
          <cell r="O148">
            <v>15974.41</v>
          </cell>
        </row>
        <row r="149">
          <cell r="A149">
            <v>7.001</v>
          </cell>
          <cell r="C149" t="str">
            <v>D&amp;C, ASPIRATION CURETTAGE OR HYSTEROTOMY FOR OBSTETRIC DIAGNOSES                  </v>
          </cell>
          <cell r="D149">
            <v>0</v>
          </cell>
          <cell r="E149" t="str">
            <v>.</v>
          </cell>
          <cell r="F149">
            <v>4</v>
          </cell>
          <cell r="G149">
            <v>8845.08</v>
          </cell>
          <cell r="H149">
            <v>3</v>
          </cell>
          <cell r="I149">
            <v>15253.94</v>
          </cell>
          <cell r="J149">
            <v>0</v>
          </cell>
          <cell r="K149" t="str">
            <v>.</v>
          </cell>
          <cell r="L149">
            <v>0</v>
          </cell>
          <cell r="M149" t="str">
            <v>.</v>
          </cell>
          <cell r="N149">
            <v>7</v>
          </cell>
          <cell r="O149">
            <v>10909.59</v>
          </cell>
        </row>
        <row r="150">
          <cell r="A150">
            <v>7.001</v>
          </cell>
          <cell r="C150" t="str">
            <v>THYROID, PARATHYROID &amp; THYROGLOSSAL PROCEDURES                                    </v>
          </cell>
          <cell r="D150">
            <v>0</v>
          </cell>
          <cell r="E150" t="str">
            <v>.</v>
          </cell>
          <cell r="F150">
            <v>3</v>
          </cell>
          <cell r="G150">
            <v>27225.01</v>
          </cell>
          <cell r="H150">
            <v>4</v>
          </cell>
          <cell r="I150">
            <v>23020.65</v>
          </cell>
          <cell r="J150">
            <v>0</v>
          </cell>
          <cell r="K150" t="str">
            <v>.</v>
          </cell>
          <cell r="L150">
            <v>0</v>
          </cell>
          <cell r="M150" t="str">
            <v>.</v>
          </cell>
          <cell r="N150">
            <v>7</v>
          </cell>
          <cell r="O150">
            <v>27225.01</v>
          </cell>
        </row>
        <row r="151">
          <cell r="A151">
            <v>7.001</v>
          </cell>
          <cell r="C151" t="str">
            <v>FRACTURE OF PELVIS OR DISLOCATION OF HIP                                          </v>
          </cell>
          <cell r="D151">
            <v>0</v>
          </cell>
          <cell r="E151" t="str">
            <v>.</v>
          </cell>
          <cell r="F151">
            <v>1</v>
          </cell>
          <cell r="G151">
            <v>11388.15</v>
          </cell>
          <cell r="H151">
            <v>2</v>
          </cell>
          <cell r="I151">
            <v>13415.91</v>
          </cell>
          <cell r="J151">
            <v>4</v>
          </cell>
          <cell r="K151">
            <v>19983.21</v>
          </cell>
          <cell r="L151">
            <v>0</v>
          </cell>
          <cell r="M151" t="str">
            <v>.</v>
          </cell>
          <cell r="N151">
            <v>7</v>
          </cell>
          <cell r="O151">
            <v>16626.02</v>
          </cell>
        </row>
        <row r="152">
          <cell r="A152">
            <v>7.001</v>
          </cell>
          <cell r="C152" t="str">
            <v>FRACTURE OF FEMUR                                                                 </v>
          </cell>
          <cell r="D152">
            <v>0</v>
          </cell>
          <cell r="E152" t="str">
            <v>.</v>
          </cell>
          <cell r="F152">
            <v>1</v>
          </cell>
          <cell r="G152">
            <v>13612.3</v>
          </cell>
          <cell r="H152">
            <v>3</v>
          </cell>
          <cell r="I152">
            <v>16453.94</v>
          </cell>
          <cell r="J152">
            <v>2</v>
          </cell>
          <cell r="K152">
            <v>13669.82</v>
          </cell>
          <cell r="L152">
            <v>1</v>
          </cell>
          <cell r="M152">
            <v>47029.39</v>
          </cell>
          <cell r="N152">
            <v>7</v>
          </cell>
          <cell r="O152">
            <v>16453.94</v>
          </cell>
        </row>
        <row r="153">
          <cell r="A153">
            <v>7.001</v>
          </cell>
          <cell r="C153" t="str">
            <v>CERVICAL SPINAL FUSION &amp; OTHER BACK/NECK PROC EXC DISC EXCIS/ DECOMP              </v>
          </cell>
          <cell r="D153">
            <v>0</v>
          </cell>
          <cell r="E153" t="str">
            <v>.</v>
          </cell>
          <cell r="F153">
            <v>5</v>
          </cell>
          <cell r="G153">
            <v>41726.29</v>
          </cell>
          <cell r="H153">
            <v>2</v>
          </cell>
          <cell r="I153">
            <v>47823.67</v>
          </cell>
          <cell r="J153">
            <v>0</v>
          </cell>
          <cell r="K153" t="str">
            <v>.</v>
          </cell>
          <cell r="L153">
            <v>0</v>
          </cell>
          <cell r="M153" t="str">
            <v>.</v>
          </cell>
          <cell r="N153">
            <v>7</v>
          </cell>
          <cell r="O153">
            <v>46963.62</v>
          </cell>
        </row>
        <row r="154">
          <cell r="A154">
            <v>7.001</v>
          </cell>
          <cell r="C154" t="str">
            <v>MAJOR STOMACH, ESOPHAGEAL &amp; DUODENAL PROCEDURES                                   </v>
          </cell>
          <cell r="D154">
            <v>0</v>
          </cell>
          <cell r="E154" t="str">
            <v>.</v>
          </cell>
          <cell r="F154">
            <v>2</v>
          </cell>
          <cell r="G154">
            <v>45140.05</v>
          </cell>
          <cell r="H154">
            <v>4</v>
          </cell>
          <cell r="I154">
            <v>53070.15</v>
          </cell>
          <cell r="J154">
            <v>0</v>
          </cell>
          <cell r="K154" t="str">
            <v>.</v>
          </cell>
          <cell r="L154">
            <v>1</v>
          </cell>
          <cell r="M154">
            <v>99766.12</v>
          </cell>
          <cell r="N154">
            <v>7</v>
          </cell>
          <cell r="O154">
            <v>56007.86</v>
          </cell>
        </row>
        <row r="155">
          <cell r="A155">
            <v>7</v>
          </cell>
          <cell r="C155" t="str">
            <v>INTERSTITIAL LUNG DISEASE                                                         </v>
          </cell>
          <cell r="D155">
            <v>0</v>
          </cell>
          <cell r="E155" t="str">
            <v>.</v>
          </cell>
          <cell r="F155">
            <v>1</v>
          </cell>
          <cell r="G155">
            <v>11663.23</v>
          </cell>
          <cell r="H155">
            <v>3</v>
          </cell>
          <cell r="I155">
            <v>12399.38</v>
          </cell>
          <cell r="J155">
            <v>2</v>
          </cell>
          <cell r="K155">
            <v>18584.79</v>
          </cell>
          <cell r="L155">
            <v>1</v>
          </cell>
          <cell r="M155">
            <v>60751.84</v>
          </cell>
          <cell r="N155">
            <v>7</v>
          </cell>
          <cell r="O155">
            <v>12399.38</v>
          </cell>
        </row>
        <row r="156">
          <cell r="A156">
            <v>6.001</v>
          </cell>
          <cell r="C156" t="str">
            <v>OTHER DRUG ABUSE &amp; DEPENDENCE                                                     </v>
          </cell>
          <cell r="D156">
            <v>0</v>
          </cell>
          <cell r="E156" t="str">
            <v>.</v>
          </cell>
          <cell r="F156">
            <v>0</v>
          </cell>
          <cell r="G156" t="str">
            <v>.</v>
          </cell>
          <cell r="H156">
            <v>2</v>
          </cell>
          <cell r="I156">
            <v>5655.94</v>
          </cell>
          <cell r="J156">
            <v>3</v>
          </cell>
          <cell r="K156">
            <v>16239.09</v>
          </cell>
          <cell r="L156">
            <v>1</v>
          </cell>
          <cell r="M156">
            <v>39348.16</v>
          </cell>
          <cell r="N156">
            <v>6</v>
          </cell>
          <cell r="O156">
            <v>12946.89</v>
          </cell>
        </row>
        <row r="157">
          <cell r="A157">
            <v>6.001</v>
          </cell>
          <cell r="C157" t="str">
            <v>VIRAL ILLNESS                                                                     </v>
          </cell>
          <cell r="D157">
            <v>0</v>
          </cell>
          <cell r="E157" t="str">
            <v>.</v>
          </cell>
          <cell r="F157">
            <v>0</v>
          </cell>
          <cell r="G157" t="str">
            <v>.</v>
          </cell>
          <cell r="H157">
            <v>3</v>
          </cell>
          <cell r="I157">
            <v>17823.17</v>
          </cell>
          <cell r="J157">
            <v>3</v>
          </cell>
          <cell r="K157">
            <v>11914.22</v>
          </cell>
          <cell r="L157">
            <v>0</v>
          </cell>
          <cell r="M157" t="str">
            <v>.</v>
          </cell>
          <cell r="N157">
            <v>6</v>
          </cell>
          <cell r="O157">
            <v>14868.7</v>
          </cell>
        </row>
        <row r="158">
          <cell r="A158">
            <v>6.001</v>
          </cell>
          <cell r="C158" t="str">
            <v>OTHER FEMALE REPRODUCTIVE SYSTEM &amp; RELATED PROCEDURES                             </v>
          </cell>
          <cell r="D158">
            <v>0</v>
          </cell>
          <cell r="E158" t="str">
            <v>.</v>
          </cell>
          <cell r="F158">
            <v>4</v>
          </cell>
          <cell r="G158">
            <v>16061.45</v>
          </cell>
          <cell r="H158">
            <v>2</v>
          </cell>
          <cell r="I158">
            <v>20812.43</v>
          </cell>
          <cell r="J158">
            <v>0</v>
          </cell>
          <cell r="K158" t="str">
            <v>.</v>
          </cell>
          <cell r="L158">
            <v>0</v>
          </cell>
          <cell r="M158" t="str">
            <v>.</v>
          </cell>
          <cell r="N158">
            <v>6</v>
          </cell>
          <cell r="O158">
            <v>18992.85</v>
          </cell>
        </row>
        <row r="159">
          <cell r="A159">
            <v>6.001</v>
          </cell>
          <cell r="C159" t="str">
            <v>UTERINE &amp; ADNEXA PROCEDURES FOR NON-OVARIAN &amp; NON-ADNEXAL MALIG                   </v>
          </cell>
          <cell r="D159">
            <v>0</v>
          </cell>
          <cell r="E159" t="str">
            <v>.</v>
          </cell>
          <cell r="F159">
            <v>3</v>
          </cell>
          <cell r="G159">
            <v>24281.56</v>
          </cell>
          <cell r="H159">
            <v>2</v>
          </cell>
          <cell r="I159">
            <v>30798.59</v>
          </cell>
          <cell r="J159">
            <v>1</v>
          </cell>
          <cell r="K159">
            <v>21106.44</v>
          </cell>
          <cell r="L159">
            <v>0</v>
          </cell>
          <cell r="M159" t="str">
            <v>.</v>
          </cell>
          <cell r="N159">
            <v>6</v>
          </cell>
          <cell r="O159">
            <v>26033.67</v>
          </cell>
        </row>
        <row r="160">
          <cell r="A160">
            <v>6.001</v>
          </cell>
          <cell r="C160" t="str">
            <v>TRANSURETHRAL PROSTATECTOMY                                                       </v>
          </cell>
          <cell r="D160">
            <v>0</v>
          </cell>
          <cell r="E160" t="str">
            <v>.</v>
          </cell>
          <cell r="F160">
            <v>1</v>
          </cell>
          <cell r="G160">
            <v>25408.88</v>
          </cell>
          <cell r="H160">
            <v>3</v>
          </cell>
          <cell r="I160">
            <v>11495.3</v>
          </cell>
          <cell r="J160">
            <v>2</v>
          </cell>
          <cell r="K160">
            <v>26665.89</v>
          </cell>
          <cell r="L160">
            <v>0</v>
          </cell>
          <cell r="M160" t="str">
            <v>.</v>
          </cell>
          <cell r="N160">
            <v>6</v>
          </cell>
          <cell r="O160">
            <v>21726.59</v>
          </cell>
        </row>
        <row r="161">
          <cell r="A161">
            <v>6.001</v>
          </cell>
          <cell r="C161" t="str">
            <v>MAJOR SKIN DISORDERS                                                              </v>
          </cell>
          <cell r="D161">
            <v>0</v>
          </cell>
          <cell r="E161" t="str">
            <v>.</v>
          </cell>
          <cell r="F161">
            <v>3</v>
          </cell>
          <cell r="G161">
            <v>16428.14</v>
          </cell>
          <cell r="H161">
            <v>2</v>
          </cell>
          <cell r="I161">
            <v>11366.76</v>
          </cell>
          <cell r="J161">
            <v>1</v>
          </cell>
          <cell r="K161">
            <v>5220.57</v>
          </cell>
          <cell r="L161">
            <v>0</v>
          </cell>
          <cell r="M161" t="str">
            <v>.</v>
          </cell>
          <cell r="N161">
            <v>6</v>
          </cell>
          <cell r="O161">
            <v>11366.76</v>
          </cell>
        </row>
        <row r="162">
          <cell r="A162">
            <v>6.001</v>
          </cell>
          <cell r="C162" t="str">
            <v>CONNECTIVE TISSUE DISORDERS                                                       </v>
          </cell>
          <cell r="D162">
            <v>0</v>
          </cell>
          <cell r="E162" t="str">
            <v>.</v>
          </cell>
          <cell r="F162">
            <v>1</v>
          </cell>
          <cell r="G162">
            <v>9105.33</v>
          </cell>
          <cell r="H162">
            <v>3</v>
          </cell>
          <cell r="I162">
            <v>13339.78</v>
          </cell>
          <cell r="J162">
            <v>1</v>
          </cell>
          <cell r="K162">
            <v>46487.53</v>
          </cell>
          <cell r="L162">
            <v>1</v>
          </cell>
          <cell r="M162">
            <v>21902.48</v>
          </cell>
          <cell r="N162">
            <v>6</v>
          </cell>
          <cell r="O162">
            <v>17621.13</v>
          </cell>
        </row>
        <row r="163">
          <cell r="A163">
            <v>6.001</v>
          </cell>
          <cell r="C163" t="str">
            <v>TENDON, MUSCLE &amp; OTHER SOFT TISSUE PROCEDURES                                     </v>
          </cell>
          <cell r="D163">
            <v>0</v>
          </cell>
          <cell r="E163" t="str">
            <v>.</v>
          </cell>
          <cell r="F163">
            <v>0</v>
          </cell>
          <cell r="G163" t="str">
            <v>.</v>
          </cell>
          <cell r="H163">
            <v>4</v>
          </cell>
          <cell r="I163">
            <v>34693.67</v>
          </cell>
          <cell r="J163">
            <v>1</v>
          </cell>
          <cell r="K163">
            <v>23896.11</v>
          </cell>
          <cell r="L163">
            <v>1</v>
          </cell>
          <cell r="M163">
            <v>85161.25</v>
          </cell>
          <cell r="N163">
            <v>6</v>
          </cell>
          <cell r="O163">
            <v>34693.67</v>
          </cell>
        </row>
        <row r="164">
          <cell r="A164">
            <v>6.001</v>
          </cell>
          <cell r="C164" t="str">
            <v>AMPUTATION OF LOWER LIMB EXCEPT TOES                                              </v>
          </cell>
          <cell r="D164">
            <v>0</v>
          </cell>
          <cell r="E164" t="str">
            <v>.</v>
          </cell>
          <cell r="F164">
            <v>0</v>
          </cell>
          <cell r="G164" t="str">
            <v>.</v>
          </cell>
          <cell r="H164">
            <v>0</v>
          </cell>
          <cell r="I164" t="str">
            <v>.</v>
          </cell>
          <cell r="J164">
            <v>3</v>
          </cell>
          <cell r="K164">
            <v>45264.62</v>
          </cell>
          <cell r="L164">
            <v>3</v>
          </cell>
          <cell r="M164">
            <v>76143.35</v>
          </cell>
          <cell r="N164">
            <v>6</v>
          </cell>
          <cell r="O164">
            <v>48823.3</v>
          </cell>
        </row>
        <row r="165">
          <cell r="A165">
            <v>6.001</v>
          </cell>
          <cell r="C165" t="str">
            <v>MALIGNANCY OF HEPATOBILIARY SYSTEM &amp; PANCREAS                                     </v>
          </cell>
          <cell r="D165">
            <v>0</v>
          </cell>
          <cell r="E165" t="str">
            <v>.</v>
          </cell>
          <cell r="F165">
            <v>1</v>
          </cell>
          <cell r="G165">
            <v>13010.46</v>
          </cell>
          <cell r="H165">
            <v>2</v>
          </cell>
          <cell r="I165">
            <v>27075.22</v>
          </cell>
          <cell r="J165">
            <v>3</v>
          </cell>
          <cell r="K165">
            <v>24003.48</v>
          </cell>
          <cell r="L165">
            <v>0</v>
          </cell>
          <cell r="M165" t="str">
            <v>.</v>
          </cell>
          <cell r="N165">
            <v>6</v>
          </cell>
          <cell r="O165">
            <v>20606.82</v>
          </cell>
        </row>
        <row r="166">
          <cell r="A166">
            <v>6.001</v>
          </cell>
          <cell r="C166" t="str">
            <v>GASTROINTESTINAL VASCULAR INSUFFICIENCY                                           </v>
          </cell>
          <cell r="D166">
            <v>0</v>
          </cell>
          <cell r="E166" t="str">
            <v>.</v>
          </cell>
          <cell r="F166">
            <v>1</v>
          </cell>
          <cell r="G166">
            <v>17069.61</v>
          </cell>
          <cell r="H166">
            <v>4</v>
          </cell>
          <cell r="I166">
            <v>23411.5</v>
          </cell>
          <cell r="J166">
            <v>1</v>
          </cell>
          <cell r="K166">
            <v>27121.37</v>
          </cell>
          <cell r="L166">
            <v>0</v>
          </cell>
          <cell r="M166" t="str">
            <v>.</v>
          </cell>
          <cell r="N166">
            <v>6</v>
          </cell>
          <cell r="O166">
            <v>23411.5</v>
          </cell>
        </row>
        <row r="167">
          <cell r="A167">
            <v>6.001</v>
          </cell>
          <cell r="C167" t="str">
            <v>CARDIAC STRUCTURAL &amp; VALVULAR DISORDERS                                           </v>
          </cell>
          <cell r="D167">
            <v>0</v>
          </cell>
          <cell r="E167" t="str">
            <v>.</v>
          </cell>
          <cell r="F167">
            <v>1</v>
          </cell>
          <cell r="G167">
            <v>21503.27</v>
          </cell>
          <cell r="H167">
            <v>4</v>
          </cell>
          <cell r="I167">
            <v>19546.37</v>
          </cell>
          <cell r="J167">
            <v>1</v>
          </cell>
          <cell r="K167">
            <v>11277.84</v>
          </cell>
          <cell r="L167">
            <v>0</v>
          </cell>
          <cell r="M167" t="str">
            <v>.</v>
          </cell>
          <cell r="N167">
            <v>6</v>
          </cell>
          <cell r="O167">
            <v>18857.79</v>
          </cell>
        </row>
        <row r="168">
          <cell r="A168">
            <v>6.001</v>
          </cell>
          <cell r="C168" t="str">
            <v>CORONARY BYPASS W/O CARDIAC CATH OR PERCUTANEOUS CARDIAC PROCEDURE                </v>
          </cell>
          <cell r="D168">
            <v>0</v>
          </cell>
          <cell r="E168" t="str">
            <v>.</v>
          </cell>
          <cell r="F168">
            <v>0</v>
          </cell>
          <cell r="G168" t="str">
            <v>.</v>
          </cell>
          <cell r="H168">
            <v>3</v>
          </cell>
          <cell r="I168">
            <v>61483.02</v>
          </cell>
          <cell r="J168">
            <v>3</v>
          </cell>
          <cell r="K168">
            <v>89272.07</v>
          </cell>
          <cell r="L168">
            <v>0</v>
          </cell>
          <cell r="M168" t="str">
            <v>.</v>
          </cell>
          <cell r="N168">
            <v>6</v>
          </cell>
          <cell r="O168">
            <v>80116.54</v>
          </cell>
        </row>
        <row r="169">
          <cell r="A169">
            <v>6.001</v>
          </cell>
          <cell r="C169" t="str">
            <v>MAJOR RESPIRATORY &amp; CHEST PROCEDURES                                              </v>
          </cell>
          <cell r="D169">
            <v>0</v>
          </cell>
          <cell r="E169" t="str">
            <v>.</v>
          </cell>
          <cell r="F169">
            <v>1</v>
          </cell>
          <cell r="G169">
            <v>67244.64</v>
          </cell>
          <cell r="H169">
            <v>3</v>
          </cell>
          <cell r="I169">
            <v>71687.99</v>
          </cell>
          <cell r="J169">
            <v>2</v>
          </cell>
          <cell r="K169">
            <v>125501.75</v>
          </cell>
          <cell r="L169">
            <v>0</v>
          </cell>
          <cell r="M169" t="str">
            <v>.</v>
          </cell>
          <cell r="N169">
            <v>6</v>
          </cell>
          <cell r="O169">
            <v>84846.23</v>
          </cell>
        </row>
        <row r="170">
          <cell r="A170">
            <v>6</v>
          </cell>
          <cell r="C170" t="str">
            <v>TRACHEOSTOMY W LONG TERM MECHANICAL VENTILATION W/O EXTENSIVE PROCEDURE           </v>
          </cell>
          <cell r="D170">
            <v>0</v>
          </cell>
          <cell r="E170" t="str">
            <v>.</v>
          </cell>
          <cell r="F170">
            <v>0</v>
          </cell>
          <cell r="G170" t="str">
            <v>.</v>
          </cell>
          <cell r="H170">
            <v>0</v>
          </cell>
          <cell r="I170" t="str">
            <v>.</v>
          </cell>
          <cell r="J170">
            <v>1</v>
          </cell>
          <cell r="K170">
            <v>201842.46</v>
          </cell>
          <cell r="L170">
            <v>5</v>
          </cell>
          <cell r="M170">
            <v>161818.09</v>
          </cell>
          <cell r="N170">
            <v>6</v>
          </cell>
          <cell r="O170">
            <v>162951.21</v>
          </cell>
        </row>
        <row r="171">
          <cell r="A171">
            <v>5.001</v>
          </cell>
          <cell r="C171" t="str">
            <v>OTHER DIGESTIVE SYSTEM &amp; ABDOMINAL PROCEDURES                                     </v>
          </cell>
          <cell r="D171">
            <v>0</v>
          </cell>
          <cell r="E171" t="str">
            <v>.</v>
          </cell>
          <cell r="F171">
            <v>1</v>
          </cell>
          <cell r="G171">
            <v>18559.69</v>
          </cell>
          <cell r="H171">
            <v>1</v>
          </cell>
          <cell r="I171">
            <v>26204.97</v>
          </cell>
          <cell r="J171">
            <v>1</v>
          </cell>
          <cell r="K171">
            <v>149327.91</v>
          </cell>
          <cell r="L171">
            <v>2</v>
          </cell>
          <cell r="M171">
            <v>77957.65</v>
          </cell>
          <cell r="N171">
            <v>5</v>
          </cell>
          <cell r="O171">
            <v>65068.76</v>
          </cell>
        </row>
        <row r="172">
          <cell r="A172">
            <v>5.001</v>
          </cell>
          <cell r="C172" t="str">
            <v>CARDIAC ARREST                                                                    </v>
          </cell>
          <cell r="D172">
            <v>0</v>
          </cell>
          <cell r="E172" t="str">
            <v>.</v>
          </cell>
          <cell r="F172">
            <v>1</v>
          </cell>
          <cell r="G172">
            <v>39.33</v>
          </cell>
          <cell r="H172">
            <v>2</v>
          </cell>
          <cell r="I172">
            <v>7500.07</v>
          </cell>
          <cell r="J172">
            <v>2</v>
          </cell>
          <cell r="K172">
            <v>20844.38</v>
          </cell>
          <cell r="L172">
            <v>0</v>
          </cell>
          <cell r="M172" t="str">
            <v>.</v>
          </cell>
          <cell r="N172">
            <v>5</v>
          </cell>
          <cell r="O172">
            <v>8981.93</v>
          </cell>
        </row>
        <row r="173">
          <cell r="A173">
            <v>5.001</v>
          </cell>
          <cell r="C173" t="str">
            <v>OTHER CIRCULATORY SYSTEM PROCEDURES                                               </v>
          </cell>
          <cell r="D173">
            <v>0</v>
          </cell>
          <cell r="E173" t="str">
            <v>.</v>
          </cell>
          <cell r="F173">
            <v>0</v>
          </cell>
          <cell r="G173" t="str">
            <v>.</v>
          </cell>
          <cell r="H173">
            <v>0</v>
          </cell>
          <cell r="I173" t="str">
            <v>.</v>
          </cell>
          <cell r="J173">
            <v>3</v>
          </cell>
          <cell r="K173">
            <v>77650.66</v>
          </cell>
          <cell r="L173">
            <v>2</v>
          </cell>
          <cell r="M173">
            <v>110778.31</v>
          </cell>
          <cell r="N173">
            <v>5</v>
          </cell>
          <cell r="O173">
            <v>77650.66</v>
          </cell>
        </row>
        <row r="174">
          <cell r="A174">
            <v>5</v>
          </cell>
          <cell r="C174" t="str">
            <v>INTRACRANIAL HEMORRHAGE                                                           </v>
          </cell>
          <cell r="D174">
            <v>0</v>
          </cell>
          <cell r="E174" t="str">
            <v>.</v>
          </cell>
          <cell r="F174">
            <v>1</v>
          </cell>
          <cell r="G174">
            <v>19348.76</v>
          </cell>
          <cell r="H174">
            <v>1</v>
          </cell>
          <cell r="I174">
            <v>6103.89</v>
          </cell>
          <cell r="J174">
            <v>2</v>
          </cell>
          <cell r="K174">
            <v>42571.95</v>
          </cell>
          <cell r="L174">
            <v>1</v>
          </cell>
          <cell r="M174">
            <v>12957.69</v>
          </cell>
          <cell r="N174">
            <v>5</v>
          </cell>
          <cell r="O174">
            <v>12957.69</v>
          </cell>
        </row>
        <row r="175">
          <cell r="A175">
            <v>4.001</v>
          </cell>
          <cell r="C175" t="str">
            <v>HIV W MAJOR HIV RELATED CONDITION                                                 </v>
          </cell>
          <cell r="D175">
            <v>0</v>
          </cell>
          <cell r="E175" t="str">
            <v>.</v>
          </cell>
          <cell r="F175">
            <v>0</v>
          </cell>
          <cell r="G175" t="str">
            <v>.</v>
          </cell>
          <cell r="H175">
            <v>1</v>
          </cell>
          <cell r="I175">
            <v>27023.44</v>
          </cell>
          <cell r="J175">
            <v>2</v>
          </cell>
          <cell r="K175">
            <v>23251.41</v>
          </cell>
          <cell r="L175">
            <v>1</v>
          </cell>
          <cell r="M175">
            <v>19415.3</v>
          </cell>
          <cell r="N175">
            <v>4</v>
          </cell>
          <cell r="O175">
            <v>23219.37</v>
          </cell>
        </row>
        <row r="176">
          <cell r="A176">
            <v>4.001</v>
          </cell>
          <cell r="C176" t="str">
            <v>FEVER                                                                             </v>
          </cell>
          <cell r="D176">
            <v>0</v>
          </cell>
          <cell r="E176" t="str">
            <v>.</v>
          </cell>
          <cell r="F176">
            <v>2</v>
          </cell>
          <cell r="G176">
            <v>11041.66</v>
          </cell>
          <cell r="H176">
            <v>2</v>
          </cell>
          <cell r="I176">
            <v>6974.71</v>
          </cell>
          <cell r="J176">
            <v>0</v>
          </cell>
          <cell r="K176" t="str">
            <v>.</v>
          </cell>
          <cell r="L176">
            <v>0</v>
          </cell>
          <cell r="M176" t="str">
            <v>.</v>
          </cell>
          <cell r="N176">
            <v>4</v>
          </cell>
          <cell r="O176">
            <v>8678.58</v>
          </cell>
        </row>
        <row r="177">
          <cell r="A177">
            <v>4.001</v>
          </cell>
          <cell r="C177" t="str">
            <v>LYMPHATIC &amp; OTHER MALIGNANCIES &amp; NEOPLASMS OF UNCERTAIN BEHAVIOR                  </v>
          </cell>
          <cell r="D177">
            <v>0</v>
          </cell>
          <cell r="E177" t="str">
            <v>.</v>
          </cell>
          <cell r="F177">
            <v>0</v>
          </cell>
          <cell r="G177" t="str">
            <v>.</v>
          </cell>
          <cell r="H177">
            <v>2</v>
          </cell>
          <cell r="I177">
            <v>22002.61</v>
          </cell>
          <cell r="J177">
            <v>2</v>
          </cell>
          <cell r="K177">
            <v>29822.49</v>
          </cell>
          <cell r="L177">
            <v>0</v>
          </cell>
          <cell r="M177" t="str">
            <v>.</v>
          </cell>
          <cell r="N177">
            <v>4</v>
          </cell>
          <cell r="O177">
            <v>24684.52</v>
          </cell>
        </row>
        <row r="178">
          <cell r="A178">
            <v>4.001</v>
          </cell>
          <cell r="C178" t="str">
            <v>LYMPHOMA, MYELOMA &amp; NON-ACUTE LEUKEMIA                                            </v>
          </cell>
          <cell r="D178">
            <v>0</v>
          </cell>
          <cell r="E178" t="str">
            <v>.</v>
          </cell>
          <cell r="F178">
            <v>0</v>
          </cell>
          <cell r="G178" t="str">
            <v>.</v>
          </cell>
          <cell r="H178">
            <v>0</v>
          </cell>
          <cell r="I178" t="str">
            <v>.</v>
          </cell>
          <cell r="J178">
            <v>3</v>
          </cell>
          <cell r="K178">
            <v>27989.51</v>
          </cell>
          <cell r="L178">
            <v>1</v>
          </cell>
          <cell r="M178">
            <v>32622.86</v>
          </cell>
          <cell r="N178">
            <v>4</v>
          </cell>
          <cell r="O178">
            <v>30306.19</v>
          </cell>
        </row>
        <row r="179">
          <cell r="A179">
            <v>4.001</v>
          </cell>
          <cell r="C179" t="str">
            <v>OTHER O.R. PROCEDURES FOR LYMPHATIC/HEMATOPOIETIC/OTHER NEOPLASMS                 </v>
          </cell>
          <cell r="D179">
            <v>0</v>
          </cell>
          <cell r="E179" t="str">
            <v>.</v>
          </cell>
          <cell r="F179">
            <v>0</v>
          </cell>
          <cell r="G179" t="str">
            <v>.</v>
          </cell>
          <cell r="H179">
            <v>2</v>
          </cell>
          <cell r="I179">
            <v>61415.8</v>
          </cell>
          <cell r="J179">
            <v>2</v>
          </cell>
          <cell r="K179">
            <v>50560.66</v>
          </cell>
          <cell r="L179">
            <v>0</v>
          </cell>
          <cell r="M179" t="str">
            <v>.</v>
          </cell>
          <cell r="N179">
            <v>4</v>
          </cell>
          <cell r="O179">
            <v>50560.66</v>
          </cell>
        </row>
        <row r="180">
          <cell r="A180">
            <v>4.001</v>
          </cell>
          <cell r="C180" t="str">
            <v>NEONATE, BIRTHWT &gt;2499G W RESP DIST SYND/OTH MAJ RESP COND                        </v>
          </cell>
          <cell r="D180">
            <v>0</v>
          </cell>
          <cell r="E180" t="str">
            <v>.</v>
          </cell>
          <cell r="F180">
            <v>2</v>
          </cell>
          <cell r="G180">
            <v>6910.4</v>
          </cell>
          <cell r="H180">
            <v>2</v>
          </cell>
          <cell r="I180">
            <v>13908.32</v>
          </cell>
          <cell r="J180">
            <v>0</v>
          </cell>
          <cell r="K180" t="str">
            <v>.</v>
          </cell>
          <cell r="L180">
            <v>0</v>
          </cell>
          <cell r="M180" t="str">
            <v>.</v>
          </cell>
          <cell r="N180">
            <v>4</v>
          </cell>
          <cell r="O180">
            <v>9108.97</v>
          </cell>
        </row>
        <row r="181">
          <cell r="A181">
            <v>4.001</v>
          </cell>
          <cell r="C181" t="str">
            <v>ABORTION W/O D&amp;C, ASPIRATION CURETTAGE OR HYSTEROTOMY                             </v>
          </cell>
          <cell r="D181">
            <v>0</v>
          </cell>
          <cell r="E181" t="str">
            <v>.</v>
          </cell>
          <cell r="F181">
            <v>2</v>
          </cell>
          <cell r="G181">
            <v>5387.49</v>
          </cell>
          <cell r="H181">
            <v>2</v>
          </cell>
          <cell r="I181">
            <v>10680.18</v>
          </cell>
          <cell r="J181">
            <v>0</v>
          </cell>
          <cell r="K181" t="str">
            <v>.</v>
          </cell>
          <cell r="L181">
            <v>0</v>
          </cell>
          <cell r="M181" t="str">
            <v>.</v>
          </cell>
          <cell r="N181">
            <v>4</v>
          </cell>
          <cell r="O181">
            <v>6537.86</v>
          </cell>
        </row>
        <row r="182">
          <cell r="A182">
            <v>4.001</v>
          </cell>
          <cell r="C182" t="str">
            <v>MALNUTRITION, FAILURE TO THRIVE &amp; OTHER NUTRITIONAL DISORDERS                     </v>
          </cell>
          <cell r="D182">
            <v>0</v>
          </cell>
          <cell r="E182" t="str">
            <v>.</v>
          </cell>
          <cell r="F182">
            <v>3</v>
          </cell>
          <cell r="G182">
            <v>20167.64</v>
          </cell>
          <cell r="H182">
            <v>0</v>
          </cell>
          <cell r="I182" t="str">
            <v>.</v>
          </cell>
          <cell r="J182">
            <v>1</v>
          </cell>
          <cell r="K182">
            <v>13737.68</v>
          </cell>
          <cell r="L182">
            <v>0</v>
          </cell>
          <cell r="M182" t="str">
            <v>.</v>
          </cell>
          <cell r="N182">
            <v>4</v>
          </cell>
          <cell r="O182">
            <v>17614.63</v>
          </cell>
        </row>
        <row r="183">
          <cell r="A183">
            <v>4.001</v>
          </cell>
          <cell r="C183" t="str">
            <v>MALFUNCTION, REACTION, COMPLIC OF ORTHOPEDIC DEVICE OR PROCEDURE                  </v>
          </cell>
          <cell r="D183">
            <v>0</v>
          </cell>
          <cell r="E183" t="str">
            <v>.</v>
          </cell>
          <cell r="F183">
            <v>0</v>
          </cell>
          <cell r="G183" t="str">
            <v>.</v>
          </cell>
          <cell r="H183">
            <v>2</v>
          </cell>
          <cell r="I183">
            <v>12657.27</v>
          </cell>
          <cell r="J183">
            <v>1</v>
          </cell>
          <cell r="K183">
            <v>15055.65</v>
          </cell>
          <cell r="L183">
            <v>1</v>
          </cell>
          <cell r="M183">
            <v>20963.55</v>
          </cell>
          <cell r="N183">
            <v>4</v>
          </cell>
          <cell r="O183">
            <v>14428.12</v>
          </cell>
        </row>
        <row r="184">
          <cell r="A184">
            <v>4.001</v>
          </cell>
          <cell r="C184" t="str">
            <v>OSTEOMYELITIS, SEPTIC ARTHRITIS &amp; OTHER MUSCULOSKELETAL INFECTIONS                </v>
          </cell>
          <cell r="D184">
            <v>0</v>
          </cell>
          <cell r="E184" t="str">
            <v>.</v>
          </cell>
          <cell r="F184">
            <v>0</v>
          </cell>
          <cell r="G184" t="str">
            <v>.</v>
          </cell>
          <cell r="H184">
            <v>1</v>
          </cell>
          <cell r="I184">
            <v>25444.49</v>
          </cell>
          <cell r="J184">
            <v>3</v>
          </cell>
          <cell r="K184">
            <v>12756.8</v>
          </cell>
          <cell r="L184">
            <v>0</v>
          </cell>
          <cell r="M184" t="str">
            <v>.</v>
          </cell>
          <cell r="N184">
            <v>4</v>
          </cell>
          <cell r="O184">
            <v>19100.65</v>
          </cell>
        </row>
        <row r="185">
          <cell r="A185">
            <v>4.001</v>
          </cell>
          <cell r="C185" t="str">
            <v>CARDIOMYOPATHY                                                                    </v>
          </cell>
          <cell r="D185">
            <v>0</v>
          </cell>
          <cell r="E185" t="str">
            <v>.</v>
          </cell>
          <cell r="F185">
            <v>1</v>
          </cell>
          <cell r="G185">
            <v>5714.99</v>
          </cell>
          <cell r="H185">
            <v>3</v>
          </cell>
          <cell r="I185">
            <v>19022.68</v>
          </cell>
          <cell r="J185">
            <v>0</v>
          </cell>
          <cell r="K185" t="str">
            <v>.</v>
          </cell>
          <cell r="L185">
            <v>0</v>
          </cell>
          <cell r="M185" t="str">
            <v>.</v>
          </cell>
          <cell r="N185">
            <v>4</v>
          </cell>
          <cell r="O185">
            <v>14850.66</v>
          </cell>
        </row>
        <row r="186">
          <cell r="A186">
            <v>4.001</v>
          </cell>
          <cell r="C186" t="str">
            <v>MAJOR THORACIC &amp; ABDOMINAL VASCULAR PROCEDURES                                    </v>
          </cell>
          <cell r="D186">
            <v>0</v>
          </cell>
          <cell r="E186" t="str">
            <v>.</v>
          </cell>
          <cell r="F186">
            <v>0</v>
          </cell>
          <cell r="G186" t="str">
            <v>.</v>
          </cell>
          <cell r="H186">
            <v>1</v>
          </cell>
          <cell r="I186">
            <v>29214.35</v>
          </cell>
          <cell r="J186">
            <v>0</v>
          </cell>
          <cell r="K186" t="str">
            <v>.</v>
          </cell>
          <cell r="L186">
            <v>3</v>
          </cell>
          <cell r="M186">
            <v>96420.79</v>
          </cell>
          <cell r="N186">
            <v>4</v>
          </cell>
          <cell r="O186">
            <v>90109.06</v>
          </cell>
        </row>
        <row r="187">
          <cell r="A187">
            <v>4.001</v>
          </cell>
          <cell r="C187" t="str">
            <v>VIRAL MENINGITIS                                                                  </v>
          </cell>
          <cell r="D187">
            <v>0</v>
          </cell>
          <cell r="E187" t="str">
            <v>.</v>
          </cell>
          <cell r="F187">
            <v>2</v>
          </cell>
          <cell r="G187">
            <v>11548.93</v>
          </cell>
          <cell r="H187">
            <v>1</v>
          </cell>
          <cell r="I187">
            <v>5228.29</v>
          </cell>
          <cell r="J187">
            <v>1</v>
          </cell>
          <cell r="K187">
            <v>28457.12</v>
          </cell>
          <cell r="L187">
            <v>0</v>
          </cell>
          <cell r="M187" t="str">
            <v>.</v>
          </cell>
          <cell r="N187">
            <v>4</v>
          </cell>
          <cell r="O187">
            <v>11548.93</v>
          </cell>
        </row>
        <row r="188">
          <cell r="A188">
            <v>4</v>
          </cell>
          <cell r="C188" t="str">
            <v>SPINAL DISORDERS &amp; INJURIES                                                       </v>
          </cell>
          <cell r="D188">
            <v>0</v>
          </cell>
          <cell r="E188" t="str">
            <v>.</v>
          </cell>
          <cell r="F188">
            <v>1</v>
          </cell>
          <cell r="G188">
            <v>6873.18</v>
          </cell>
          <cell r="H188">
            <v>1</v>
          </cell>
          <cell r="I188">
            <v>21494.48</v>
          </cell>
          <cell r="J188">
            <v>2</v>
          </cell>
          <cell r="K188">
            <v>24841.71</v>
          </cell>
          <cell r="L188">
            <v>0</v>
          </cell>
          <cell r="M188" t="str">
            <v>.</v>
          </cell>
          <cell r="N188">
            <v>4</v>
          </cell>
          <cell r="O188">
            <v>20528.85</v>
          </cell>
        </row>
        <row r="189">
          <cell r="A189">
            <v>3.001</v>
          </cell>
          <cell r="C189" t="str">
            <v>HIV W MULTIPLE MAJOR HIV RELATED CONDITIONS                                       </v>
          </cell>
          <cell r="D189">
            <v>0</v>
          </cell>
          <cell r="E189" t="str">
            <v>.</v>
          </cell>
          <cell r="F189">
            <v>0</v>
          </cell>
          <cell r="G189" t="str">
            <v>.</v>
          </cell>
          <cell r="H189">
            <v>0</v>
          </cell>
          <cell r="I189" t="str">
            <v>.</v>
          </cell>
          <cell r="J189">
            <v>1</v>
          </cell>
          <cell r="K189">
            <v>29939.37</v>
          </cell>
          <cell r="L189">
            <v>2</v>
          </cell>
          <cell r="M189">
            <v>44572</v>
          </cell>
          <cell r="N189">
            <v>3</v>
          </cell>
          <cell r="O189">
            <v>38366.29</v>
          </cell>
        </row>
        <row r="190">
          <cell r="A190">
            <v>3.001</v>
          </cell>
          <cell r="C190" t="str">
            <v>SCHIZOPHRENIA                                                                     </v>
          </cell>
          <cell r="D190">
            <v>0</v>
          </cell>
          <cell r="E190" t="str">
            <v>.</v>
          </cell>
          <cell r="F190">
            <v>0</v>
          </cell>
          <cell r="G190" t="str">
            <v>.</v>
          </cell>
          <cell r="H190">
            <v>1</v>
          </cell>
          <cell r="I190">
            <v>5349.64</v>
          </cell>
          <cell r="J190">
            <v>2</v>
          </cell>
          <cell r="K190">
            <v>10660.72</v>
          </cell>
          <cell r="L190">
            <v>0</v>
          </cell>
          <cell r="M190" t="str">
            <v>.</v>
          </cell>
          <cell r="N190">
            <v>3</v>
          </cell>
          <cell r="O190">
            <v>7713.14</v>
          </cell>
        </row>
        <row r="191">
          <cell r="A191">
            <v>3.001</v>
          </cell>
          <cell r="C191" t="str">
            <v>MAJOR HEMATOLOGIC/IMMUNOLOGIC DIAG EXC SICKLE CELL CRISIS &amp; COAGUL                </v>
          </cell>
          <cell r="D191">
            <v>0</v>
          </cell>
          <cell r="E191" t="str">
            <v>.</v>
          </cell>
          <cell r="F191">
            <v>0</v>
          </cell>
          <cell r="G191" t="str">
            <v>.</v>
          </cell>
          <cell r="H191">
            <v>3</v>
          </cell>
          <cell r="I191">
            <v>11561.24</v>
          </cell>
          <cell r="J191">
            <v>0</v>
          </cell>
          <cell r="K191" t="str">
            <v>.</v>
          </cell>
          <cell r="L191">
            <v>0</v>
          </cell>
          <cell r="M191" t="str">
            <v>.</v>
          </cell>
          <cell r="N191">
            <v>3</v>
          </cell>
          <cell r="O191">
            <v>11561.24</v>
          </cell>
        </row>
        <row r="192">
          <cell r="A192">
            <v>3.001</v>
          </cell>
          <cell r="C192" t="str">
            <v>NEONATE BIRTHWT &gt;2499G W MAJOR ANOMALY                                            </v>
          </cell>
          <cell r="D192">
            <v>0</v>
          </cell>
          <cell r="E192" t="str">
            <v>.</v>
          </cell>
          <cell r="F192">
            <v>3</v>
          </cell>
          <cell r="G192">
            <v>2815</v>
          </cell>
          <cell r="H192">
            <v>0</v>
          </cell>
          <cell r="I192" t="str">
            <v>.</v>
          </cell>
          <cell r="J192">
            <v>0</v>
          </cell>
          <cell r="K192" t="str">
            <v>.</v>
          </cell>
          <cell r="L192">
            <v>0</v>
          </cell>
          <cell r="M192" t="str">
            <v>.</v>
          </cell>
          <cell r="N192">
            <v>3</v>
          </cell>
          <cell r="O192">
            <v>2815</v>
          </cell>
        </row>
        <row r="193">
          <cell r="A193">
            <v>3.001</v>
          </cell>
          <cell r="C193" t="str">
            <v>FEMALE REPRODUCTIVE SYSTEM MALIGNANCY                                             </v>
          </cell>
          <cell r="D193">
            <v>0</v>
          </cell>
          <cell r="E193" t="str">
            <v>.</v>
          </cell>
          <cell r="F193">
            <v>0</v>
          </cell>
          <cell r="G193" t="str">
            <v>.</v>
          </cell>
          <cell r="H193">
            <v>1</v>
          </cell>
          <cell r="I193">
            <v>8417.86</v>
          </cell>
          <cell r="J193">
            <v>2</v>
          </cell>
          <cell r="K193">
            <v>9039.25</v>
          </cell>
          <cell r="L193">
            <v>0</v>
          </cell>
          <cell r="M193" t="str">
            <v>.</v>
          </cell>
          <cell r="N193">
            <v>3</v>
          </cell>
          <cell r="O193">
            <v>8417.86</v>
          </cell>
        </row>
        <row r="194">
          <cell r="A194">
            <v>3.001</v>
          </cell>
          <cell r="C194" t="str">
            <v>TESTES &amp; SCROTAL PROCEDURES                                                       </v>
          </cell>
          <cell r="D194">
            <v>0</v>
          </cell>
          <cell r="E194" t="str">
            <v>.</v>
          </cell>
          <cell r="F194">
            <v>1</v>
          </cell>
          <cell r="G194">
            <v>12580.93</v>
          </cell>
          <cell r="H194">
            <v>2</v>
          </cell>
          <cell r="I194">
            <v>34425.78</v>
          </cell>
          <cell r="J194">
            <v>0</v>
          </cell>
          <cell r="K194" t="str">
            <v>.</v>
          </cell>
          <cell r="L194">
            <v>0</v>
          </cell>
          <cell r="M194" t="str">
            <v>.</v>
          </cell>
          <cell r="N194">
            <v>3</v>
          </cell>
          <cell r="O194">
            <v>21870.37</v>
          </cell>
        </row>
        <row r="195">
          <cell r="A195">
            <v>3.001</v>
          </cell>
          <cell r="C195" t="str">
            <v>KIDNEY &amp; URINARY TRACT MALIGNANCY                                                 </v>
          </cell>
          <cell r="D195">
            <v>0</v>
          </cell>
          <cell r="E195" t="str">
            <v>.</v>
          </cell>
          <cell r="F195">
            <v>0</v>
          </cell>
          <cell r="G195" t="str">
            <v>.</v>
          </cell>
          <cell r="H195">
            <v>1</v>
          </cell>
          <cell r="I195">
            <v>8588.77</v>
          </cell>
          <cell r="J195">
            <v>2</v>
          </cell>
          <cell r="K195">
            <v>12932.53</v>
          </cell>
          <cell r="L195">
            <v>0</v>
          </cell>
          <cell r="M195" t="str">
            <v>.</v>
          </cell>
          <cell r="N195">
            <v>3</v>
          </cell>
          <cell r="O195">
            <v>8588.77</v>
          </cell>
        </row>
        <row r="196">
          <cell r="A196">
            <v>3.001</v>
          </cell>
          <cell r="C196" t="str">
            <v>RENAL DIALYSIS ACCESS DEVICE PROCEDURE ONLY                                       </v>
          </cell>
          <cell r="D196">
            <v>0</v>
          </cell>
          <cell r="E196" t="str">
            <v>.</v>
          </cell>
          <cell r="F196">
            <v>0</v>
          </cell>
          <cell r="G196" t="str">
            <v>.</v>
          </cell>
          <cell r="H196">
            <v>1</v>
          </cell>
          <cell r="I196">
            <v>18133.06</v>
          </cell>
          <cell r="J196">
            <v>2</v>
          </cell>
          <cell r="K196">
            <v>66395.97</v>
          </cell>
          <cell r="L196">
            <v>0</v>
          </cell>
          <cell r="M196" t="str">
            <v>.</v>
          </cell>
          <cell r="N196">
            <v>3</v>
          </cell>
          <cell r="O196">
            <v>34342.58</v>
          </cell>
        </row>
        <row r="197">
          <cell r="A197">
            <v>3.001</v>
          </cell>
          <cell r="C197" t="str">
            <v>MAJOR BLADDER PROCEDURES                                                          </v>
          </cell>
          <cell r="D197">
            <v>0</v>
          </cell>
          <cell r="E197" t="str">
            <v>.</v>
          </cell>
          <cell r="F197">
            <v>0</v>
          </cell>
          <cell r="G197" t="str">
            <v>.</v>
          </cell>
          <cell r="H197">
            <v>0</v>
          </cell>
          <cell r="I197" t="str">
            <v>.</v>
          </cell>
          <cell r="J197">
            <v>2</v>
          </cell>
          <cell r="K197">
            <v>90544.84</v>
          </cell>
          <cell r="L197">
            <v>1</v>
          </cell>
          <cell r="M197">
            <v>89307.04</v>
          </cell>
          <cell r="N197">
            <v>3</v>
          </cell>
          <cell r="O197">
            <v>89307.04</v>
          </cell>
        </row>
        <row r="198">
          <cell r="A198">
            <v>3.001</v>
          </cell>
          <cell r="C198" t="str">
            <v>SKIN GRAFT FOR SKIN &amp; SUBCUTANEOUS TISSUE DIAGNOSES                               </v>
          </cell>
          <cell r="D198">
            <v>0</v>
          </cell>
          <cell r="E198" t="str">
            <v>.</v>
          </cell>
          <cell r="F198">
            <v>1</v>
          </cell>
          <cell r="G198">
            <v>12015.04</v>
          </cell>
          <cell r="H198">
            <v>1</v>
          </cell>
          <cell r="I198">
            <v>92457.63</v>
          </cell>
          <cell r="J198">
            <v>1</v>
          </cell>
          <cell r="K198">
            <v>48680.2</v>
          </cell>
          <cell r="L198">
            <v>0</v>
          </cell>
          <cell r="M198" t="str">
            <v>.</v>
          </cell>
          <cell r="N198">
            <v>3</v>
          </cell>
          <cell r="O198">
            <v>48680.2</v>
          </cell>
        </row>
        <row r="199">
          <cell r="A199">
            <v>3.001</v>
          </cell>
          <cell r="C199" t="str">
            <v>DORSAL &amp; LUMBAR FUSION PROC EXCEPT FOR CURVATURE OF BACK                          </v>
          </cell>
          <cell r="D199">
            <v>0</v>
          </cell>
          <cell r="E199" t="str">
            <v>.</v>
          </cell>
          <cell r="F199">
            <v>3</v>
          </cell>
          <cell r="G199">
            <v>159091.99</v>
          </cell>
          <cell r="H199">
            <v>0</v>
          </cell>
          <cell r="I199" t="str">
            <v>.</v>
          </cell>
          <cell r="J199">
            <v>0</v>
          </cell>
          <cell r="K199" t="str">
            <v>.</v>
          </cell>
          <cell r="L199">
            <v>0</v>
          </cell>
          <cell r="M199" t="str">
            <v>.</v>
          </cell>
          <cell r="N199">
            <v>3</v>
          </cell>
          <cell r="O199">
            <v>159091.99</v>
          </cell>
        </row>
        <row r="200">
          <cell r="A200">
            <v>3.001</v>
          </cell>
          <cell r="C200" t="str">
            <v>CARDIAC PACEMAKER &amp; DEFIBRILLATOR REVISION EXCEPT DEVICE REPLACEMENT              </v>
          </cell>
          <cell r="D200">
            <v>0</v>
          </cell>
          <cell r="E200" t="str">
            <v>.</v>
          </cell>
          <cell r="F200">
            <v>2</v>
          </cell>
          <cell r="G200">
            <v>25114.65</v>
          </cell>
          <cell r="H200">
            <v>1</v>
          </cell>
          <cell r="I200">
            <v>38269.45</v>
          </cell>
          <cell r="J200">
            <v>0</v>
          </cell>
          <cell r="K200" t="str">
            <v>.</v>
          </cell>
          <cell r="L200">
            <v>0</v>
          </cell>
          <cell r="M200" t="str">
            <v>.</v>
          </cell>
          <cell r="N200">
            <v>3</v>
          </cell>
          <cell r="O200">
            <v>32866.5</v>
          </cell>
        </row>
        <row r="201">
          <cell r="A201">
            <v>3.001</v>
          </cell>
          <cell r="C201" t="str">
            <v>PERMANENT CARDIAC PACEMAKER IMPLANT W AMI, HEART FAILURE OR SHOCK                 </v>
          </cell>
          <cell r="D201">
            <v>0</v>
          </cell>
          <cell r="E201" t="str">
            <v>.</v>
          </cell>
          <cell r="F201">
            <v>0</v>
          </cell>
          <cell r="G201" t="str">
            <v>.</v>
          </cell>
          <cell r="H201">
            <v>2</v>
          </cell>
          <cell r="I201">
            <v>64109.91</v>
          </cell>
          <cell r="J201">
            <v>1</v>
          </cell>
          <cell r="K201">
            <v>56001.65</v>
          </cell>
          <cell r="L201">
            <v>0</v>
          </cell>
          <cell r="M201" t="str">
            <v>.</v>
          </cell>
          <cell r="N201">
            <v>3</v>
          </cell>
          <cell r="O201">
            <v>60763.69</v>
          </cell>
        </row>
        <row r="202">
          <cell r="A202">
            <v>3.001</v>
          </cell>
          <cell r="C202" t="str">
            <v>DENTAL &amp; ORAL DISEASES &amp; INJURIES                                                 </v>
          </cell>
          <cell r="D202">
            <v>0</v>
          </cell>
          <cell r="E202" t="str">
            <v>.</v>
          </cell>
          <cell r="F202">
            <v>0</v>
          </cell>
          <cell r="G202" t="str">
            <v>.</v>
          </cell>
          <cell r="H202">
            <v>2</v>
          </cell>
          <cell r="I202">
            <v>13210.45</v>
          </cell>
          <cell r="J202">
            <v>1</v>
          </cell>
          <cell r="K202">
            <v>45340.27</v>
          </cell>
          <cell r="L202">
            <v>0</v>
          </cell>
          <cell r="M202" t="str">
            <v>.</v>
          </cell>
          <cell r="N202">
            <v>3</v>
          </cell>
          <cell r="O202">
            <v>15593.07</v>
          </cell>
        </row>
        <row r="203">
          <cell r="A203">
            <v>3.001</v>
          </cell>
          <cell r="C203" t="str">
            <v>TONSIL &amp; ADENOID PROCEDURES                                                       </v>
          </cell>
          <cell r="D203">
            <v>0</v>
          </cell>
          <cell r="E203" t="str">
            <v>.</v>
          </cell>
          <cell r="F203">
            <v>2</v>
          </cell>
          <cell r="G203">
            <v>12841.88</v>
          </cell>
          <cell r="H203">
            <v>1</v>
          </cell>
          <cell r="I203">
            <v>33260.74</v>
          </cell>
          <cell r="J203">
            <v>0</v>
          </cell>
          <cell r="K203" t="str">
            <v>.</v>
          </cell>
          <cell r="L203">
            <v>0</v>
          </cell>
          <cell r="M203" t="str">
            <v>.</v>
          </cell>
          <cell r="N203">
            <v>3</v>
          </cell>
          <cell r="O203">
            <v>14739.18</v>
          </cell>
        </row>
        <row r="204">
          <cell r="A204">
            <v>3.001</v>
          </cell>
          <cell r="C204" t="str">
            <v>OTHER MAJOR HEAD &amp; NECK PROCEDURES                                                </v>
          </cell>
          <cell r="D204">
            <v>0</v>
          </cell>
          <cell r="E204" t="str">
            <v>.</v>
          </cell>
          <cell r="F204">
            <v>1</v>
          </cell>
          <cell r="G204">
            <v>49711.25</v>
          </cell>
          <cell r="H204">
            <v>1</v>
          </cell>
          <cell r="I204">
            <v>21083.54</v>
          </cell>
          <cell r="J204">
            <v>0</v>
          </cell>
          <cell r="K204" t="str">
            <v>.</v>
          </cell>
          <cell r="L204">
            <v>1</v>
          </cell>
          <cell r="M204">
            <v>161263.93</v>
          </cell>
          <cell r="N204">
            <v>3</v>
          </cell>
          <cell r="O204">
            <v>49711.25</v>
          </cell>
        </row>
        <row r="205">
          <cell r="A205">
            <v>3.001</v>
          </cell>
          <cell r="C205" t="str">
            <v>NERVOUS SYSTEM MALIGNANCY                                                         </v>
          </cell>
          <cell r="D205">
            <v>0</v>
          </cell>
          <cell r="E205" t="str">
            <v>.</v>
          </cell>
          <cell r="F205">
            <v>0</v>
          </cell>
          <cell r="G205" t="str">
            <v>.</v>
          </cell>
          <cell r="H205">
            <v>2</v>
          </cell>
          <cell r="I205">
            <v>9166.33</v>
          </cell>
          <cell r="J205">
            <v>1</v>
          </cell>
          <cell r="K205">
            <v>40635.11</v>
          </cell>
          <cell r="L205">
            <v>0</v>
          </cell>
          <cell r="M205" t="str">
            <v>.</v>
          </cell>
          <cell r="N205">
            <v>3</v>
          </cell>
          <cell r="O205">
            <v>13064.09</v>
          </cell>
        </row>
        <row r="206">
          <cell r="A206">
            <v>3</v>
          </cell>
          <cell r="C206" t="str">
            <v>SPINAL PROCEDURES                                                                 </v>
          </cell>
          <cell r="D206">
            <v>0</v>
          </cell>
          <cell r="E206" t="str">
            <v>.</v>
          </cell>
          <cell r="F206">
            <v>2</v>
          </cell>
          <cell r="G206">
            <v>47455.01</v>
          </cell>
          <cell r="H206">
            <v>1</v>
          </cell>
          <cell r="I206">
            <v>77017.47</v>
          </cell>
          <cell r="J206">
            <v>0</v>
          </cell>
          <cell r="K206" t="str">
            <v>.</v>
          </cell>
          <cell r="L206">
            <v>0</v>
          </cell>
          <cell r="M206" t="str">
            <v>.</v>
          </cell>
          <cell r="N206">
            <v>3</v>
          </cell>
          <cell r="O206">
            <v>51936.76</v>
          </cell>
        </row>
        <row r="207">
          <cell r="A207">
            <v>2.001</v>
          </cell>
          <cell r="C207" t="str">
            <v>OTHER MENTAL HEALTH DISORDERS                                                     </v>
          </cell>
          <cell r="D207">
            <v>0</v>
          </cell>
          <cell r="E207" t="str">
            <v>.</v>
          </cell>
          <cell r="F207">
            <v>1</v>
          </cell>
          <cell r="G207">
            <v>273.16</v>
          </cell>
          <cell r="H207">
            <v>1</v>
          </cell>
          <cell r="I207">
            <v>14511.46</v>
          </cell>
          <cell r="J207">
            <v>0</v>
          </cell>
          <cell r="K207" t="str">
            <v>.</v>
          </cell>
          <cell r="L207">
            <v>0</v>
          </cell>
          <cell r="M207" t="str">
            <v>.</v>
          </cell>
          <cell r="N207">
            <v>2</v>
          </cell>
          <cell r="O207">
            <v>7392.31</v>
          </cell>
        </row>
        <row r="208">
          <cell r="A208">
            <v>2.001</v>
          </cell>
          <cell r="C208" t="str">
            <v>ORGANIC MENTAL HEALTH DISTURBANCES                                                </v>
          </cell>
          <cell r="D208">
            <v>0</v>
          </cell>
          <cell r="E208" t="str">
            <v>.</v>
          </cell>
          <cell r="F208">
            <v>1</v>
          </cell>
          <cell r="G208">
            <v>8566.22</v>
          </cell>
          <cell r="H208">
            <v>0</v>
          </cell>
          <cell r="I208" t="str">
            <v>.</v>
          </cell>
          <cell r="J208">
            <v>1</v>
          </cell>
          <cell r="K208">
            <v>18024.75</v>
          </cell>
          <cell r="L208">
            <v>0</v>
          </cell>
          <cell r="M208" t="str">
            <v>.</v>
          </cell>
          <cell r="N208">
            <v>2</v>
          </cell>
          <cell r="O208">
            <v>13295.49</v>
          </cell>
        </row>
        <row r="209">
          <cell r="A209">
            <v>2.001</v>
          </cell>
          <cell r="C209" t="str">
            <v>BIPOLAR DISORDERS                                                                 </v>
          </cell>
          <cell r="D209">
            <v>0</v>
          </cell>
          <cell r="E209" t="str">
            <v>.</v>
          </cell>
          <cell r="F209">
            <v>1</v>
          </cell>
          <cell r="G209">
            <v>6266.51</v>
          </cell>
          <cell r="H209">
            <v>1</v>
          </cell>
          <cell r="I209">
            <v>7179.52</v>
          </cell>
          <cell r="J209">
            <v>0</v>
          </cell>
          <cell r="K209" t="str">
            <v>.</v>
          </cell>
          <cell r="L209">
            <v>0</v>
          </cell>
          <cell r="M209" t="str">
            <v>.</v>
          </cell>
          <cell r="N209">
            <v>2</v>
          </cell>
          <cell r="O209">
            <v>6723.02</v>
          </cell>
        </row>
        <row r="210">
          <cell r="A210">
            <v>2.001</v>
          </cell>
          <cell r="C210" t="str">
            <v>MAJOR DEPRESSIVE DISORDERS &amp; OTHER/UNSPECIFIED PSYCHOSES                          </v>
          </cell>
          <cell r="D210">
            <v>0</v>
          </cell>
          <cell r="E210" t="str">
            <v>.</v>
          </cell>
          <cell r="F210">
            <v>2</v>
          </cell>
          <cell r="G210">
            <v>22999.92</v>
          </cell>
          <cell r="H210">
            <v>0</v>
          </cell>
          <cell r="I210" t="str">
            <v>.</v>
          </cell>
          <cell r="J210">
            <v>0</v>
          </cell>
          <cell r="K210" t="str">
            <v>.</v>
          </cell>
          <cell r="L210">
            <v>0</v>
          </cell>
          <cell r="M210" t="str">
            <v>.</v>
          </cell>
          <cell r="N210">
            <v>2</v>
          </cell>
          <cell r="O210">
            <v>22999.92</v>
          </cell>
        </row>
        <row r="211">
          <cell r="A211">
            <v>2.001</v>
          </cell>
          <cell r="C211" t="str">
            <v>NEONATE BIRTHWT &gt;2499G W CONGENITAL/PERINATAL INFECTION                           </v>
          </cell>
          <cell r="D211">
            <v>0</v>
          </cell>
          <cell r="E211" t="str">
            <v>.</v>
          </cell>
          <cell r="F211">
            <v>1</v>
          </cell>
          <cell r="G211">
            <v>9628.66</v>
          </cell>
          <cell r="H211">
            <v>1</v>
          </cell>
          <cell r="I211">
            <v>8902.37</v>
          </cell>
          <cell r="J211">
            <v>0</v>
          </cell>
          <cell r="K211" t="str">
            <v>.</v>
          </cell>
          <cell r="L211">
            <v>0</v>
          </cell>
          <cell r="M211" t="str">
            <v>.</v>
          </cell>
          <cell r="N211">
            <v>2</v>
          </cell>
          <cell r="O211">
            <v>9265.52</v>
          </cell>
        </row>
        <row r="212">
          <cell r="A212">
            <v>2.001</v>
          </cell>
          <cell r="C212" t="str">
            <v>NEONATE BWT 1500-1999G W RESP DIST SYND/OTH MAJ RESP COND                         </v>
          </cell>
          <cell r="D212">
            <v>0</v>
          </cell>
          <cell r="E212" t="str">
            <v>.</v>
          </cell>
          <cell r="F212">
            <v>1</v>
          </cell>
          <cell r="G212">
            <v>23874.96</v>
          </cell>
          <cell r="H212">
            <v>1</v>
          </cell>
          <cell r="I212">
            <v>34348.67</v>
          </cell>
          <cell r="J212">
            <v>0</v>
          </cell>
          <cell r="K212" t="str">
            <v>.</v>
          </cell>
          <cell r="L212">
            <v>0</v>
          </cell>
          <cell r="M212" t="str">
            <v>.</v>
          </cell>
          <cell r="N212">
            <v>2</v>
          </cell>
          <cell r="O212">
            <v>29111.82</v>
          </cell>
        </row>
        <row r="213">
          <cell r="A213">
            <v>2.001</v>
          </cell>
          <cell r="C213" t="str">
            <v>NEONATE BWT 1250-1499G W OR W/O OTHER SIGNIFICANT CONDITION                       </v>
          </cell>
          <cell r="D213">
            <v>0</v>
          </cell>
          <cell r="E213" t="str">
            <v>.</v>
          </cell>
          <cell r="F213">
            <v>1</v>
          </cell>
          <cell r="G213">
            <v>24222.45</v>
          </cell>
          <cell r="H213">
            <v>1</v>
          </cell>
          <cell r="I213">
            <v>26155.36</v>
          </cell>
          <cell r="J213">
            <v>0</v>
          </cell>
          <cell r="K213" t="str">
            <v>.</v>
          </cell>
          <cell r="L213">
            <v>0</v>
          </cell>
          <cell r="M213" t="str">
            <v>.</v>
          </cell>
          <cell r="N213">
            <v>2</v>
          </cell>
          <cell r="O213">
            <v>25188.91</v>
          </cell>
        </row>
        <row r="214">
          <cell r="A214">
            <v>2.001</v>
          </cell>
          <cell r="C214" t="str">
            <v>NEONATE BWT &lt;500G                                                                 </v>
          </cell>
          <cell r="D214">
            <v>0</v>
          </cell>
          <cell r="E214" t="str">
            <v>.</v>
          </cell>
          <cell r="F214">
            <v>2</v>
          </cell>
          <cell r="G214">
            <v>1073</v>
          </cell>
          <cell r="H214">
            <v>0</v>
          </cell>
          <cell r="I214" t="str">
            <v>.</v>
          </cell>
          <cell r="J214">
            <v>0</v>
          </cell>
          <cell r="K214" t="str">
            <v>.</v>
          </cell>
          <cell r="L214">
            <v>0</v>
          </cell>
          <cell r="M214" t="str">
            <v>.</v>
          </cell>
          <cell r="N214">
            <v>2</v>
          </cell>
          <cell r="O214">
            <v>1073</v>
          </cell>
        </row>
        <row r="215">
          <cell r="A215">
            <v>2.001</v>
          </cell>
          <cell r="C215" t="str">
            <v>FALSE LABOR                                                                       </v>
          </cell>
          <cell r="D215">
            <v>0</v>
          </cell>
          <cell r="E215" t="str">
            <v>.</v>
          </cell>
          <cell r="F215">
            <v>0</v>
          </cell>
          <cell r="G215" t="str">
            <v>.</v>
          </cell>
          <cell r="H215">
            <v>1</v>
          </cell>
          <cell r="I215">
            <v>3392.23</v>
          </cell>
          <cell r="J215">
            <v>1</v>
          </cell>
          <cell r="K215">
            <v>2892.12</v>
          </cell>
          <cell r="L215">
            <v>0</v>
          </cell>
          <cell r="M215" t="str">
            <v>.</v>
          </cell>
          <cell r="N215">
            <v>2</v>
          </cell>
          <cell r="O215">
            <v>3142.18</v>
          </cell>
        </row>
        <row r="216">
          <cell r="A216">
            <v>2.001</v>
          </cell>
          <cell r="C216" t="str">
            <v>FEMALE REPRODUCTIVE SYSTEM INFECTIONS                                             </v>
          </cell>
          <cell r="D216">
            <v>0</v>
          </cell>
          <cell r="E216" t="str">
            <v>.</v>
          </cell>
          <cell r="F216">
            <v>1</v>
          </cell>
          <cell r="G216">
            <v>22048.93</v>
          </cell>
          <cell r="H216">
            <v>1</v>
          </cell>
          <cell r="I216">
            <v>25256.59</v>
          </cell>
          <cell r="J216">
            <v>0</v>
          </cell>
          <cell r="K216" t="str">
            <v>.</v>
          </cell>
          <cell r="L216">
            <v>0</v>
          </cell>
          <cell r="M216" t="str">
            <v>.</v>
          </cell>
          <cell r="N216">
            <v>2</v>
          </cell>
          <cell r="O216">
            <v>23652.76</v>
          </cell>
        </row>
        <row r="217">
          <cell r="A217">
            <v>2.001</v>
          </cell>
          <cell r="C217" t="str">
            <v>MALIGNANCY, MALE REPRODUCTIVE SYSTEM                                              </v>
          </cell>
          <cell r="D217">
            <v>0</v>
          </cell>
          <cell r="E217" t="str">
            <v>.</v>
          </cell>
          <cell r="F217">
            <v>0</v>
          </cell>
          <cell r="G217" t="str">
            <v>.</v>
          </cell>
          <cell r="H217">
            <v>1</v>
          </cell>
          <cell r="I217">
            <v>43899.71</v>
          </cell>
          <cell r="J217">
            <v>1</v>
          </cell>
          <cell r="K217">
            <v>16506.23</v>
          </cell>
          <cell r="L217">
            <v>0</v>
          </cell>
          <cell r="M217" t="str">
            <v>.</v>
          </cell>
          <cell r="N217">
            <v>2</v>
          </cell>
          <cell r="O217">
            <v>30202.97</v>
          </cell>
        </row>
        <row r="218">
          <cell r="A218">
            <v>2.001</v>
          </cell>
          <cell r="C218" t="str">
            <v>OTHER MALE REPRODUCTIVE SYSTEM &amp; RELATED PROCEDURES                               </v>
          </cell>
          <cell r="D218">
            <v>0</v>
          </cell>
          <cell r="E218" t="str">
            <v>.</v>
          </cell>
          <cell r="F218">
            <v>0</v>
          </cell>
          <cell r="G218" t="str">
            <v>.</v>
          </cell>
          <cell r="H218">
            <v>1</v>
          </cell>
          <cell r="I218">
            <v>30130.73</v>
          </cell>
          <cell r="J218">
            <v>0</v>
          </cell>
          <cell r="K218" t="str">
            <v>.</v>
          </cell>
          <cell r="L218">
            <v>1</v>
          </cell>
          <cell r="M218">
            <v>40663.56</v>
          </cell>
          <cell r="N218">
            <v>2</v>
          </cell>
          <cell r="O218">
            <v>35397.14</v>
          </cell>
        </row>
        <row r="219">
          <cell r="A219">
            <v>2.001</v>
          </cell>
          <cell r="C219" t="str">
            <v>OTHER BLADDER PROCEDURES                                                          </v>
          </cell>
          <cell r="D219">
            <v>0</v>
          </cell>
          <cell r="E219" t="str">
            <v>.</v>
          </cell>
          <cell r="F219">
            <v>1</v>
          </cell>
          <cell r="G219">
            <v>25615.96</v>
          </cell>
          <cell r="H219">
            <v>1</v>
          </cell>
          <cell r="I219">
            <v>17676.7</v>
          </cell>
          <cell r="J219">
            <v>0</v>
          </cell>
          <cell r="K219" t="str">
            <v>.</v>
          </cell>
          <cell r="L219">
            <v>0</v>
          </cell>
          <cell r="M219" t="str">
            <v>.</v>
          </cell>
          <cell r="N219">
            <v>2</v>
          </cell>
          <cell r="O219">
            <v>21646.33</v>
          </cell>
        </row>
        <row r="220">
          <cell r="A220">
            <v>2.001</v>
          </cell>
          <cell r="C220" t="str">
            <v>OTHER PROCEDURES FOR ENDOCRINE, NUTRITIONAL &amp; METABOLIC DISORDERS                 </v>
          </cell>
          <cell r="D220">
            <v>0</v>
          </cell>
          <cell r="E220" t="str">
            <v>.</v>
          </cell>
          <cell r="F220">
            <v>2</v>
          </cell>
          <cell r="G220">
            <v>34068.19</v>
          </cell>
          <cell r="H220">
            <v>0</v>
          </cell>
          <cell r="I220" t="str">
            <v>.</v>
          </cell>
          <cell r="J220">
            <v>0</v>
          </cell>
          <cell r="K220" t="str">
            <v>.</v>
          </cell>
          <cell r="L220">
            <v>0</v>
          </cell>
          <cell r="M220" t="str">
            <v>.</v>
          </cell>
          <cell r="N220">
            <v>2</v>
          </cell>
          <cell r="O220">
            <v>34068.19</v>
          </cell>
        </row>
        <row r="221">
          <cell r="A221">
            <v>2.001</v>
          </cell>
          <cell r="C221" t="str">
            <v>HIP &amp; FEMUR PROCEDURES FOR NON-TRAUMA EXCEPT JOINT REPLACEMENT                    </v>
          </cell>
          <cell r="D221">
            <v>0</v>
          </cell>
          <cell r="E221" t="str">
            <v>.</v>
          </cell>
          <cell r="F221">
            <v>1</v>
          </cell>
          <cell r="G221">
            <v>59921.29</v>
          </cell>
          <cell r="H221">
            <v>1</v>
          </cell>
          <cell r="I221">
            <v>44259.72</v>
          </cell>
          <cell r="J221">
            <v>0</v>
          </cell>
          <cell r="K221" t="str">
            <v>.</v>
          </cell>
          <cell r="L221">
            <v>0</v>
          </cell>
          <cell r="M221" t="str">
            <v>.</v>
          </cell>
          <cell r="N221">
            <v>2</v>
          </cell>
          <cell r="O221">
            <v>52090.51</v>
          </cell>
        </row>
        <row r="222">
          <cell r="A222">
            <v>2.001</v>
          </cell>
          <cell r="C222" t="str">
            <v>MAJOR BILIARY TRACT PROCEDURES                                                    </v>
          </cell>
          <cell r="D222">
            <v>0</v>
          </cell>
          <cell r="E222" t="str">
            <v>.</v>
          </cell>
          <cell r="F222">
            <v>1</v>
          </cell>
          <cell r="G222">
            <v>14837.11</v>
          </cell>
          <cell r="H222">
            <v>0</v>
          </cell>
          <cell r="I222" t="str">
            <v>.</v>
          </cell>
          <cell r="J222">
            <v>1</v>
          </cell>
          <cell r="K222">
            <v>27584.41</v>
          </cell>
          <cell r="L222">
            <v>0</v>
          </cell>
          <cell r="M222" t="str">
            <v>.</v>
          </cell>
          <cell r="N222">
            <v>2</v>
          </cell>
          <cell r="O222">
            <v>21210.76</v>
          </cell>
        </row>
        <row r="223">
          <cell r="A223">
            <v>2.001</v>
          </cell>
          <cell r="C223" t="str">
            <v>ANAL PROCEDURES                                                                   </v>
          </cell>
          <cell r="D223">
            <v>0</v>
          </cell>
          <cell r="E223" t="str">
            <v>.</v>
          </cell>
          <cell r="F223">
            <v>2</v>
          </cell>
          <cell r="G223">
            <v>11336.84</v>
          </cell>
          <cell r="H223">
            <v>0</v>
          </cell>
          <cell r="I223" t="str">
            <v>.</v>
          </cell>
          <cell r="J223">
            <v>0</v>
          </cell>
          <cell r="K223" t="str">
            <v>.</v>
          </cell>
          <cell r="L223">
            <v>0</v>
          </cell>
          <cell r="M223" t="str">
            <v>.</v>
          </cell>
          <cell r="N223">
            <v>2</v>
          </cell>
          <cell r="O223">
            <v>11336.84</v>
          </cell>
        </row>
        <row r="224">
          <cell r="A224">
            <v>2.001</v>
          </cell>
          <cell r="C224" t="str">
            <v>CARDIAC PACEMAKER &amp; DEFIBRILLATOR DEVICE REPLACEMENT                              </v>
          </cell>
          <cell r="D224">
            <v>0</v>
          </cell>
          <cell r="E224" t="str">
            <v>.</v>
          </cell>
          <cell r="F224">
            <v>1</v>
          </cell>
          <cell r="G224">
            <v>57909</v>
          </cell>
          <cell r="H224">
            <v>0</v>
          </cell>
          <cell r="I224" t="str">
            <v>.</v>
          </cell>
          <cell r="J224">
            <v>1</v>
          </cell>
          <cell r="K224">
            <v>79594.5</v>
          </cell>
          <cell r="L224">
            <v>0</v>
          </cell>
          <cell r="M224" t="str">
            <v>.</v>
          </cell>
          <cell r="N224">
            <v>2</v>
          </cell>
          <cell r="O224">
            <v>68751.75</v>
          </cell>
        </row>
        <row r="225">
          <cell r="A225">
            <v>2.001</v>
          </cell>
          <cell r="C225" t="str">
            <v>OTHER EAR, NOSE, MOUTH &amp; THROAT PROCEDURES                                        </v>
          </cell>
          <cell r="D225">
            <v>0</v>
          </cell>
          <cell r="E225" t="str">
            <v>.</v>
          </cell>
          <cell r="F225">
            <v>0</v>
          </cell>
          <cell r="G225" t="str">
            <v>.</v>
          </cell>
          <cell r="H225">
            <v>1</v>
          </cell>
          <cell r="I225">
            <v>26643.12</v>
          </cell>
          <cell r="J225">
            <v>1</v>
          </cell>
          <cell r="K225">
            <v>29440.8</v>
          </cell>
          <cell r="L225">
            <v>0</v>
          </cell>
          <cell r="M225" t="str">
            <v>.</v>
          </cell>
          <cell r="N225">
            <v>2</v>
          </cell>
          <cell r="O225">
            <v>28041.96</v>
          </cell>
        </row>
        <row r="226">
          <cell r="A226">
            <v>2.001</v>
          </cell>
          <cell r="C226" t="str">
            <v>MAJOR CRANIAL/FACIAL BONE PROCEDURES                                              </v>
          </cell>
          <cell r="D226">
            <v>0</v>
          </cell>
          <cell r="E226" t="str">
            <v>.</v>
          </cell>
          <cell r="F226">
            <v>0</v>
          </cell>
          <cell r="G226" t="str">
            <v>.</v>
          </cell>
          <cell r="H226">
            <v>0</v>
          </cell>
          <cell r="I226" t="str">
            <v>.</v>
          </cell>
          <cell r="J226">
            <v>2</v>
          </cell>
          <cell r="K226">
            <v>61092.4</v>
          </cell>
          <cell r="L226">
            <v>0</v>
          </cell>
          <cell r="M226" t="str">
            <v>.</v>
          </cell>
          <cell r="N226">
            <v>2</v>
          </cell>
          <cell r="O226">
            <v>61092.4</v>
          </cell>
        </row>
        <row r="227">
          <cell r="A227">
            <v>2.001</v>
          </cell>
          <cell r="C227" t="str">
            <v>BACTERIAL &amp; TUBERCULOUS INFECTIONS OF NERVOUS SYSTEM                              </v>
          </cell>
          <cell r="D227">
            <v>0</v>
          </cell>
          <cell r="E227" t="str">
            <v>.</v>
          </cell>
          <cell r="F227">
            <v>0</v>
          </cell>
          <cell r="G227" t="str">
            <v>.</v>
          </cell>
          <cell r="H227">
            <v>1</v>
          </cell>
          <cell r="I227">
            <v>30538.85</v>
          </cell>
          <cell r="J227">
            <v>0</v>
          </cell>
          <cell r="K227" t="str">
            <v>.</v>
          </cell>
          <cell r="L227">
            <v>1</v>
          </cell>
          <cell r="M227">
            <v>55225.13</v>
          </cell>
          <cell r="N227">
            <v>2</v>
          </cell>
          <cell r="O227">
            <v>42881.99</v>
          </cell>
        </row>
        <row r="228">
          <cell r="A228">
            <v>2</v>
          </cell>
          <cell r="C228" t="str">
            <v>NONSPECIFIC CVA &amp; PRECEREBRAL OCCLUSION W/O INFARCT                               </v>
          </cell>
          <cell r="D228">
            <v>0</v>
          </cell>
          <cell r="E228" t="str">
            <v>.</v>
          </cell>
          <cell r="F228">
            <v>1</v>
          </cell>
          <cell r="G228">
            <v>17812.98</v>
          </cell>
          <cell r="H228">
            <v>1</v>
          </cell>
          <cell r="I228">
            <v>42918.42</v>
          </cell>
          <cell r="J228">
            <v>0</v>
          </cell>
          <cell r="K228" t="str">
            <v>.</v>
          </cell>
          <cell r="L228">
            <v>0</v>
          </cell>
          <cell r="M228" t="str">
            <v>.</v>
          </cell>
          <cell r="N228">
            <v>2</v>
          </cell>
          <cell r="O228">
            <v>30365.7</v>
          </cell>
        </row>
        <row r="229">
          <cell r="A229">
            <v>1.001</v>
          </cell>
          <cell r="C229" t="str">
            <v>UNGROUPABLE                                                                       </v>
          </cell>
          <cell r="D229">
            <v>1</v>
          </cell>
          <cell r="E229">
            <v>62350.13</v>
          </cell>
          <cell r="F229">
            <v>0</v>
          </cell>
          <cell r="G229" t="str">
            <v>.</v>
          </cell>
          <cell r="H229">
            <v>0</v>
          </cell>
          <cell r="I229" t="str">
            <v>.</v>
          </cell>
          <cell r="J229">
            <v>0</v>
          </cell>
          <cell r="K229" t="str">
            <v>.</v>
          </cell>
          <cell r="L229">
            <v>0</v>
          </cell>
          <cell r="M229" t="str">
            <v>.</v>
          </cell>
          <cell r="N229">
            <v>1</v>
          </cell>
          <cell r="O229">
            <v>62350.13</v>
          </cell>
        </row>
        <row r="230">
          <cell r="A230">
            <v>1.001</v>
          </cell>
          <cell r="C230" t="str">
            <v>HIV W MULTIPLE SIGNIFICANT HIV RELATED CONDITIONS                                 </v>
          </cell>
          <cell r="D230">
            <v>0</v>
          </cell>
          <cell r="E230" t="str">
            <v>.</v>
          </cell>
          <cell r="F230">
            <v>0</v>
          </cell>
          <cell r="G230" t="str">
            <v>.</v>
          </cell>
          <cell r="H230">
            <v>1</v>
          </cell>
          <cell r="I230">
            <v>17717.36</v>
          </cell>
          <cell r="J230">
            <v>0</v>
          </cell>
          <cell r="K230" t="str">
            <v>.</v>
          </cell>
          <cell r="L230">
            <v>0</v>
          </cell>
          <cell r="M230" t="str">
            <v>.</v>
          </cell>
          <cell r="N230">
            <v>1</v>
          </cell>
          <cell r="O230">
            <v>17717.36</v>
          </cell>
        </row>
        <row r="231">
          <cell r="A231">
            <v>1.001</v>
          </cell>
          <cell r="C231" t="str">
            <v>COCAINE ABUSE &amp; DEPENDENCE                                                        </v>
          </cell>
          <cell r="D231">
            <v>0</v>
          </cell>
          <cell r="E231" t="str">
            <v>.</v>
          </cell>
          <cell r="F231">
            <v>0</v>
          </cell>
          <cell r="G231" t="str">
            <v>.</v>
          </cell>
          <cell r="H231">
            <v>0</v>
          </cell>
          <cell r="I231" t="str">
            <v>.</v>
          </cell>
          <cell r="J231">
            <v>1</v>
          </cell>
          <cell r="K231">
            <v>9717.1</v>
          </cell>
          <cell r="L231">
            <v>0</v>
          </cell>
          <cell r="M231" t="str">
            <v>.</v>
          </cell>
          <cell r="N231">
            <v>1</v>
          </cell>
          <cell r="O231">
            <v>9717.1</v>
          </cell>
        </row>
        <row r="232">
          <cell r="A232">
            <v>1.001</v>
          </cell>
          <cell r="C232" t="str">
            <v>OPIOID ABUSE &amp; DEPENDENCE                                                         </v>
          </cell>
          <cell r="D232">
            <v>0</v>
          </cell>
          <cell r="E232" t="str">
            <v>.</v>
          </cell>
          <cell r="F232">
            <v>0</v>
          </cell>
          <cell r="G232" t="str">
            <v>.</v>
          </cell>
          <cell r="H232">
            <v>0</v>
          </cell>
          <cell r="I232" t="str">
            <v>.</v>
          </cell>
          <cell r="J232">
            <v>1</v>
          </cell>
          <cell r="K232">
            <v>6069.92</v>
          </cell>
          <cell r="L232">
            <v>0</v>
          </cell>
          <cell r="M232" t="str">
            <v>.</v>
          </cell>
          <cell r="N232">
            <v>1</v>
          </cell>
          <cell r="O232">
            <v>6069.92</v>
          </cell>
        </row>
        <row r="233">
          <cell r="A233">
            <v>1.001</v>
          </cell>
          <cell r="C233" t="str">
            <v>MAJOR O.R. PROCEDURES FOR LYMPHATIC/HEMATOPOIETIC/OTHER NEOPLASMS                 </v>
          </cell>
          <cell r="D233">
            <v>0</v>
          </cell>
          <cell r="E233" t="str">
            <v>.</v>
          </cell>
          <cell r="F233">
            <v>0</v>
          </cell>
          <cell r="G233" t="str">
            <v>.</v>
          </cell>
          <cell r="H233">
            <v>0</v>
          </cell>
          <cell r="I233" t="str">
            <v>.</v>
          </cell>
          <cell r="J233">
            <v>1</v>
          </cell>
          <cell r="K233">
            <v>114333.73</v>
          </cell>
          <cell r="L233">
            <v>0</v>
          </cell>
          <cell r="M233" t="str">
            <v>.</v>
          </cell>
          <cell r="N233">
            <v>1</v>
          </cell>
          <cell r="O233">
            <v>114333.73</v>
          </cell>
        </row>
        <row r="234">
          <cell r="A234">
            <v>1.001</v>
          </cell>
          <cell r="C234" t="str">
            <v>OTHER PROCEDURES OF BLOOD &amp; BLOOD-FORMING ORGANS                                  </v>
          </cell>
          <cell r="D234">
            <v>0</v>
          </cell>
          <cell r="E234" t="str">
            <v>.</v>
          </cell>
          <cell r="F234">
            <v>1</v>
          </cell>
          <cell r="G234">
            <v>40284.84</v>
          </cell>
          <cell r="H234">
            <v>0</v>
          </cell>
          <cell r="I234" t="str">
            <v>.</v>
          </cell>
          <cell r="J234">
            <v>0</v>
          </cell>
          <cell r="K234" t="str">
            <v>.</v>
          </cell>
          <cell r="L234">
            <v>0</v>
          </cell>
          <cell r="M234" t="str">
            <v>.</v>
          </cell>
          <cell r="N234">
            <v>1</v>
          </cell>
          <cell r="O234">
            <v>40284.84</v>
          </cell>
        </row>
        <row r="235">
          <cell r="A235">
            <v>1.001</v>
          </cell>
          <cell r="C235" t="str">
            <v>SPLENECTOMY                                                                       </v>
          </cell>
          <cell r="D235">
            <v>0</v>
          </cell>
          <cell r="E235" t="str">
            <v>.</v>
          </cell>
          <cell r="F235">
            <v>1</v>
          </cell>
          <cell r="G235">
            <v>35220.42</v>
          </cell>
          <cell r="H235">
            <v>0</v>
          </cell>
          <cell r="I235" t="str">
            <v>.</v>
          </cell>
          <cell r="J235">
            <v>0</v>
          </cell>
          <cell r="K235" t="str">
            <v>.</v>
          </cell>
          <cell r="L235">
            <v>0</v>
          </cell>
          <cell r="M235" t="str">
            <v>.</v>
          </cell>
          <cell r="N235">
            <v>1</v>
          </cell>
          <cell r="O235">
            <v>35220.42</v>
          </cell>
        </row>
        <row r="236">
          <cell r="A236">
            <v>1.001</v>
          </cell>
          <cell r="C236" t="str">
            <v>NEONATE BWT 2000-2499G W OTHER SIGNIFICANT CONDITION                              </v>
          </cell>
          <cell r="D236">
            <v>0</v>
          </cell>
          <cell r="E236" t="str">
            <v>.</v>
          </cell>
          <cell r="F236">
            <v>1</v>
          </cell>
          <cell r="G236">
            <v>5460.4</v>
          </cell>
          <cell r="H236">
            <v>0</v>
          </cell>
          <cell r="I236" t="str">
            <v>.</v>
          </cell>
          <cell r="J236">
            <v>0</v>
          </cell>
          <cell r="K236" t="str">
            <v>.</v>
          </cell>
          <cell r="L236">
            <v>0</v>
          </cell>
          <cell r="M236" t="str">
            <v>.</v>
          </cell>
          <cell r="N236">
            <v>1</v>
          </cell>
          <cell r="O236">
            <v>5460.4</v>
          </cell>
        </row>
        <row r="237">
          <cell r="A237">
            <v>1.001</v>
          </cell>
          <cell r="C237" t="str">
            <v>NEONATE BWT 2000-2499G W CONGENITAL/PERINATAL INFECTION                           </v>
          </cell>
          <cell r="D237">
            <v>0</v>
          </cell>
          <cell r="E237" t="str">
            <v>.</v>
          </cell>
          <cell r="F237">
            <v>1</v>
          </cell>
          <cell r="G237">
            <v>9386.18</v>
          </cell>
          <cell r="H237">
            <v>0</v>
          </cell>
          <cell r="I237" t="str">
            <v>.</v>
          </cell>
          <cell r="J237">
            <v>0</v>
          </cell>
          <cell r="K237" t="str">
            <v>.</v>
          </cell>
          <cell r="L237">
            <v>0</v>
          </cell>
          <cell r="M237" t="str">
            <v>.</v>
          </cell>
          <cell r="N237">
            <v>1</v>
          </cell>
          <cell r="O237">
            <v>9386.18</v>
          </cell>
        </row>
        <row r="238">
          <cell r="A238">
            <v>1.001</v>
          </cell>
          <cell r="C238" t="str">
            <v>NEONATE BWT 2000-2499G W RESP DIST SYND/OTH MAJ RESP COND                         </v>
          </cell>
          <cell r="D238">
            <v>0</v>
          </cell>
          <cell r="E238" t="str">
            <v>.</v>
          </cell>
          <cell r="F238">
            <v>1</v>
          </cell>
          <cell r="G238">
            <v>8940.37</v>
          </cell>
          <cell r="H238">
            <v>0</v>
          </cell>
          <cell r="I238" t="str">
            <v>.</v>
          </cell>
          <cell r="J238">
            <v>0</v>
          </cell>
          <cell r="K238" t="str">
            <v>.</v>
          </cell>
          <cell r="L238">
            <v>0</v>
          </cell>
          <cell r="M238" t="str">
            <v>.</v>
          </cell>
          <cell r="N238">
            <v>1</v>
          </cell>
          <cell r="O238">
            <v>8940.37</v>
          </cell>
        </row>
        <row r="239">
          <cell r="A239">
            <v>1.001</v>
          </cell>
          <cell r="C239" t="str">
            <v>NEONATE BWT 1250-1499G W RESP DIST SYND/OTH MAJ RESP OR MAJ ANOM                  </v>
          </cell>
          <cell r="D239">
            <v>0</v>
          </cell>
          <cell r="E239" t="str">
            <v>.</v>
          </cell>
          <cell r="F239">
            <v>0</v>
          </cell>
          <cell r="G239" t="str">
            <v>.</v>
          </cell>
          <cell r="H239">
            <v>1</v>
          </cell>
          <cell r="I239">
            <v>33934.72</v>
          </cell>
          <cell r="J239">
            <v>0</v>
          </cell>
          <cell r="K239" t="str">
            <v>.</v>
          </cell>
          <cell r="L239">
            <v>0</v>
          </cell>
          <cell r="M239" t="str">
            <v>.</v>
          </cell>
          <cell r="N239">
            <v>1</v>
          </cell>
          <cell r="O239">
            <v>33934.72</v>
          </cell>
        </row>
        <row r="240">
          <cell r="A240">
            <v>1.001</v>
          </cell>
          <cell r="C240" t="str">
            <v>NEONATE BIRTHWT 1000-1249G W OR W/O OTHER SIGNIFICANT CONDITION                   </v>
          </cell>
          <cell r="D240">
            <v>0</v>
          </cell>
          <cell r="E240" t="str">
            <v>.</v>
          </cell>
          <cell r="F240">
            <v>1</v>
          </cell>
          <cell r="G240">
            <v>38039.62</v>
          </cell>
          <cell r="H240">
            <v>0</v>
          </cell>
          <cell r="I240" t="str">
            <v>.</v>
          </cell>
          <cell r="J240">
            <v>0</v>
          </cell>
          <cell r="K240" t="str">
            <v>.</v>
          </cell>
          <cell r="L240">
            <v>0</v>
          </cell>
          <cell r="M240" t="str">
            <v>.</v>
          </cell>
          <cell r="N240">
            <v>1</v>
          </cell>
          <cell r="O240">
            <v>38039.62</v>
          </cell>
        </row>
        <row r="241">
          <cell r="A241">
            <v>1.001</v>
          </cell>
          <cell r="C241" t="str">
            <v>NEONATE, TRANSFERRED &lt;5 DAYS OLD, NOT BORN HERE                                   </v>
          </cell>
          <cell r="D241">
            <v>0</v>
          </cell>
          <cell r="E241" t="str">
            <v>.</v>
          </cell>
          <cell r="F241">
            <v>1</v>
          </cell>
          <cell r="G241">
            <v>8077.48</v>
          </cell>
          <cell r="H241">
            <v>0</v>
          </cell>
          <cell r="I241" t="str">
            <v>.</v>
          </cell>
          <cell r="J241">
            <v>0</v>
          </cell>
          <cell r="K241" t="str">
            <v>.</v>
          </cell>
          <cell r="L241">
            <v>0</v>
          </cell>
          <cell r="M241" t="str">
            <v>.</v>
          </cell>
          <cell r="N241">
            <v>1</v>
          </cell>
          <cell r="O241">
            <v>8077.48</v>
          </cell>
        </row>
        <row r="242">
          <cell r="A242">
            <v>1.001</v>
          </cell>
          <cell r="C242" t="str">
            <v>OTHER O.R. PROC FOR OBSTETRIC DIAGNOSES EXCEPT DELIVERY DIAGNOSES                 </v>
          </cell>
          <cell r="D242">
            <v>0</v>
          </cell>
          <cell r="E242" t="str">
            <v>.</v>
          </cell>
          <cell r="F242">
            <v>1</v>
          </cell>
          <cell r="G242">
            <v>8365.9</v>
          </cell>
          <cell r="H242">
            <v>0</v>
          </cell>
          <cell r="I242" t="str">
            <v>.</v>
          </cell>
          <cell r="J242">
            <v>0</v>
          </cell>
          <cell r="K242" t="str">
            <v>.</v>
          </cell>
          <cell r="L242">
            <v>0</v>
          </cell>
          <cell r="M242" t="str">
            <v>.</v>
          </cell>
          <cell r="N242">
            <v>1</v>
          </cell>
          <cell r="O242">
            <v>8365.9</v>
          </cell>
        </row>
        <row r="243">
          <cell r="A243">
            <v>1.001</v>
          </cell>
          <cell r="C243" t="str">
            <v>DILATION &amp; CURETTAGE FOR NON-OBSTETRIC DIAGNOSES                                  </v>
          </cell>
          <cell r="D243">
            <v>0</v>
          </cell>
          <cell r="E243" t="str">
            <v>.</v>
          </cell>
          <cell r="F243">
            <v>0</v>
          </cell>
          <cell r="G243" t="str">
            <v>.</v>
          </cell>
          <cell r="H243">
            <v>0</v>
          </cell>
          <cell r="I243" t="str">
            <v>.</v>
          </cell>
          <cell r="J243">
            <v>1</v>
          </cell>
          <cell r="K243">
            <v>15917.15</v>
          </cell>
          <cell r="L243">
            <v>0</v>
          </cell>
          <cell r="M243" t="str">
            <v>.</v>
          </cell>
          <cell r="N243">
            <v>1</v>
          </cell>
          <cell r="O243">
            <v>15917.15</v>
          </cell>
        </row>
        <row r="244">
          <cell r="A244">
            <v>1.001</v>
          </cell>
          <cell r="C244" t="str">
            <v>UTERINE &amp; ADNEXA PROCEDURES FOR OVARIAN &amp; ADNEXAL MALIGNANCY                      </v>
          </cell>
          <cell r="D244">
            <v>0</v>
          </cell>
          <cell r="E244" t="str">
            <v>.</v>
          </cell>
          <cell r="F244">
            <v>1</v>
          </cell>
          <cell r="G244">
            <v>31246.68</v>
          </cell>
          <cell r="H244">
            <v>0</v>
          </cell>
          <cell r="I244" t="str">
            <v>.</v>
          </cell>
          <cell r="J244">
            <v>0</v>
          </cell>
          <cell r="K244" t="str">
            <v>.</v>
          </cell>
          <cell r="L244">
            <v>0</v>
          </cell>
          <cell r="M244" t="str">
            <v>.</v>
          </cell>
          <cell r="N244">
            <v>1</v>
          </cell>
          <cell r="O244">
            <v>31246.68</v>
          </cell>
        </row>
        <row r="245">
          <cell r="A245">
            <v>1.001</v>
          </cell>
          <cell r="C245" t="str">
            <v>PENIS PROCEDURES                                                                  </v>
          </cell>
          <cell r="D245">
            <v>0</v>
          </cell>
          <cell r="E245" t="str">
            <v>.</v>
          </cell>
          <cell r="F245">
            <v>0</v>
          </cell>
          <cell r="G245" t="str">
            <v>.</v>
          </cell>
          <cell r="H245">
            <v>1</v>
          </cell>
          <cell r="I245">
            <v>54714.55</v>
          </cell>
          <cell r="J245">
            <v>0</v>
          </cell>
          <cell r="K245" t="str">
            <v>.</v>
          </cell>
          <cell r="L245">
            <v>0</v>
          </cell>
          <cell r="M245" t="str">
            <v>.</v>
          </cell>
          <cell r="N245">
            <v>1</v>
          </cell>
          <cell r="O245">
            <v>54714.55</v>
          </cell>
        </row>
        <row r="246">
          <cell r="A246">
            <v>1.001</v>
          </cell>
          <cell r="C246" t="str">
            <v>NEPHRITIS &amp; NEPHROSIS                                                             </v>
          </cell>
          <cell r="D246">
            <v>0</v>
          </cell>
          <cell r="E246" t="str">
            <v>.</v>
          </cell>
          <cell r="F246">
            <v>0</v>
          </cell>
          <cell r="G246" t="str">
            <v>.</v>
          </cell>
          <cell r="H246">
            <v>1</v>
          </cell>
          <cell r="I246">
            <v>38281.65</v>
          </cell>
          <cell r="J246">
            <v>0</v>
          </cell>
          <cell r="K246" t="str">
            <v>.</v>
          </cell>
          <cell r="L246">
            <v>0</v>
          </cell>
          <cell r="M246" t="str">
            <v>.</v>
          </cell>
          <cell r="N246">
            <v>1</v>
          </cell>
          <cell r="O246">
            <v>38281.65</v>
          </cell>
        </row>
        <row r="247">
          <cell r="A247">
            <v>1.001</v>
          </cell>
          <cell r="C247" t="str">
            <v>OTHER KIDNEY, URINARY TRACT &amp; RELATED PROCEDURES                                  </v>
          </cell>
          <cell r="D247">
            <v>0</v>
          </cell>
          <cell r="E247" t="str">
            <v>.</v>
          </cell>
          <cell r="F247">
            <v>0</v>
          </cell>
          <cell r="G247" t="str">
            <v>.</v>
          </cell>
          <cell r="H247">
            <v>1</v>
          </cell>
          <cell r="I247">
            <v>31544.97</v>
          </cell>
          <cell r="J247">
            <v>0</v>
          </cell>
          <cell r="K247" t="str">
            <v>.</v>
          </cell>
          <cell r="L247">
            <v>0</v>
          </cell>
          <cell r="M247" t="str">
            <v>.</v>
          </cell>
          <cell r="N247">
            <v>1</v>
          </cell>
          <cell r="O247">
            <v>31544.97</v>
          </cell>
        </row>
        <row r="248">
          <cell r="A248">
            <v>1.001</v>
          </cell>
          <cell r="C248" t="str">
            <v>MALIGNANT BREAST DISORDERS                                                        </v>
          </cell>
          <cell r="D248">
            <v>0</v>
          </cell>
          <cell r="E248" t="str">
            <v>.</v>
          </cell>
          <cell r="F248">
            <v>0</v>
          </cell>
          <cell r="G248" t="str">
            <v>.</v>
          </cell>
          <cell r="H248">
            <v>1</v>
          </cell>
          <cell r="I248">
            <v>54049.48</v>
          </cell>
          <cell r="J248">
            <v>0</v>
          </cell>
          <cell r="K248" t="str">
            <v>.</v>
          </cell>
          <cell r="L248">
            <v>0</v>
          </cell>
          <cell r="M248" t="str">
            <v>.</v>
          </cell>
          <cell r="N248">
            <v>1</v>
          </cell>
          <cell r="O248">
            <v>54049.48</v>
          </cell>
        </row>
        <row r="249">
          <cell r="A249">
            <v>1.001</v>
          </cell>
          <cell r="C249" t="str">
            <v>BREAST PROCEDURES EXCEPT MASTECTOMY                                               </v>
          </cell>
          <cell r="D249">
            <v>0</v>
          </cell>
          <cell r="E249" t="str">
            <v>.</v>
          </cell>
          <cell r="F249">
            <v>0</v>
          </cell>
          <cell r="G249" t="str">
            <v>.</v>
          </cell>
          <cell r="H249">
            <v>1</v>
          </cell>
          <cell r="I249">
            <v>11853.22</v>
          </cell>
          <cell r="J249">
            <v>0</v>
          </cell>
          <cell r="K249" t="str">
            <v>.</v>
          </cell>
          <cell r="L249">
            <v>0</v>
          </cell>
          <cell r="M249" t="str">
            <v>.</v>
          </cell>
          <cell r="N249">
            <v>1</v>
          </cell>
          <cell r="O249">
            <v>11853.22</v>
          </cell>
        </row>
        <row r="250">
          <cell r="A250">
            <v>1.001</v>
          </cell>
          <cell r="C250" t="str">
            <v>MUSCULOSKELETAL MALIGNANCY &amp; PATHOL FRACTURE D/T MUSCSKEL MALIG                   </v>
          </cell>
          <cell r="D250">
            <v>0</v>
          </cell>
          <cell r="E250" t="str">
            <v>.</v>
          </cell>
          <cell r="F250">
            <v>1</v>
          </cell>
          <cell r="G250">
            <v>14399.9</v>
          </cell>
          <cell r="H250">
            <v>0</v>
          </cell>
          <cell r="I250" t="str">
            <v>.</v>
          </cell>
          <cell r="J250">
            <v>0</v>
          </cell>
          <cell r="K250" t="str">
            <v>.</v>
          </cell>
          <cell r="L250">
            <v>0</v>
          </cell>
          <cell r="M250" t="str">
            <v>.</v>
          </cell>
          <cell r="N250">
            <v>1</v>
          </cell>
          <cell r="O250">
            <v>14399.9</v>
          </cell>
        </row>
        <row r="251">
          <cell r="A251">
            <v>1.001</v>
          </cell>
          <cell r="C251" t="str">
            <v>HAND &amp; WRIST PROCEDURES                                                           </v>
          </cell>
          <cell r="D251">
            <v>0</v>
          </cell>
          <cell r="E251" t="str">
            <v>.</v>
          </cell>
          <cell r="F251">
            <v>0</v>
          </cell>
          <cell r="G251" t="str">
            <v>.</v>
          </cell>
          <cell r="H251">
            <v>0</v>
          </cell>
          <cell r="I251" t="str">
            <v>.</v>
          </cell>
          <cell r="J251">
            <v>0</v>
          </cell>
          <cell r="K251" t="str">
            <v>.</v>
          </cell>
          <cell r="L251">
            <v>1</v>
          </cell>
          <cell r="M251">
            <v>17251.38</v>
          </cell>
          <cell r="N251">
            <v>1</v>
          </cell>
          <cell r="O251">
            <v>17251.38</v>
          </cell>
        </row>
        <row r="252">
          <cell r="A252">
            <v>1.001</v>
          </cell>
          <cell r="C252" t="str">
            <v>OTHER HEPATOBILIARY, PANCREAS &amp; ABDOMINAL PROCEDURES                              </v>
          </cell>
          <cell r="D252">
            <v>0</v>
          </cell>
          <cell r="E252" t="str">
            <v>.</v>
          </cell>
          <cell r="F252">
            <v>0</v>
          </cell>
          <cell r="G252" t="str">
            <v>.</v>
          </cell>
          <cell r="H252">
            <v>0</v>
          </cell>
          <cell r="I252" t="str">
            <v>.</v>
          </cell>
          <cell r="J252">
            <v>1</v>
          </cell>
          <cell r="K252">
            <v>64664.12</v>
          </cell>
          <cell r="L252">
            <v>0</v>
          </cell>
          <cell r="M252" t="str">
            <v>.</v>
          </cell>
          <cell r="N252">
            <v>1</v>
          </cell>
          <cell r="O252">
            <v>64664.12</v>
          </cell>
        </row>
        <row r="253">
          <cell r="A253">
            <v>1.001</v>
          </cell>
          <cell r="C253" t="str">
            <v>MAJOR PANCREAS, LIVER &amp; SHUNT PROCEDURES                                          </v>
          </cell>
          <cell r="D253">
            <v>0</v>
          </cell>
          <cell r="E253" t="str">
            <v>.</v>
          </cell>
          <cell r="F253">
            <v>0</v>
          </cell>
          <cell r="G253" t="str">
            <v>.</v>
          </cell>
          <cell r="H253">
            <v>0</v>
          </cell>
          <cell r="I253" t="str">
            <v>.</v>
          </cell>
          <cell r="J253">
            <v>1</v>
          </cell>
          <cell r="K253">
            <v>70054.81</v>
          </cell>
          <cell r="L253">
            <v>0</v>
          </cell>
          <cell r="M253" t="str">
            <v>.</v>
          </cell>
          <cell r="N253">
            <v>1</v>
          </cell>
          <cell r="O253">
            <v>70054.81</v>
          </cell>
        </row>
        <row r="254">
          <cell r="A254">
            <v>1.001</v>
          </cell>
          <cell r="C254" t="str">
            <v>OTHER STOMACH, ESOPHAGEAL &amp; DUODENAL PROCEDURES                                   </v>
          </cell>
          <cell r="D254">
            <v>0</v>
          </cell>
          <cell r="E254" t="str">
            <v>.</v>
          </cell>
          <cell r="F254">
            <v>0</v>
          </cell>
          <cell r="G254" t="str">
            <v>.</v>
          </cell>
          <cell r="H254">
            <v>1</v>
          </cell>
          <cell r="I254">
            <v>22315.22</v>
          </cell>
          <cell r="J254">
            <v>0</v>
          </cell>
          <cell r="K254" t="str">
            <v>.</v>
          </cell>
          <cell r="L254">
            <v>0</v>
          </cell>
          <cell r="M254" t="str">
            <v>.</v>
          </cell>
          <cell r="N254">
            <v>1</v>
          </cell>
          <cell r="O254">
            <v>22315.22</v>
          </cell>
        </row>
        <row r="255">
          <cell r="A255">
            <v>1.001</v>
          </cell>
          <cell r="C255" t="str">
            <v>ACUTE &amp; SUBACUTE ENDOCARDITIS                                                     </v>
          </cell>
          <cell r="D255">
            <v>0</v>
          </cell>
          <cell r="E255" t="str">
            <v>.</v>
          </cell>
          <cell r="F255">
            <v>0</v>
          </cell>
          <cell r="G255" t="str">
            <v>.</v>
          </cell>
          <cell r="H255">
            <v>0</v>
          </cell>
          <cell r="I255" t="str">
            <v>.</v>
          </cell>
          <cell r="J255">
            <v>0</v>
          </cell>
          <cell r="K255" t="str">
            <v>.</v>
          </cell>
          <cell r="L255">
            <v>1</v>
          </cell>
          <cell r="M255">
            <v>62255.48</v>
          </cell>
          <cell r="N255">
            <v>1</v>
          </cell>
          <cell r="O255">
            <v>62255.48</v>
          </cell>
        </row>
        <row r="256">
          <cell r="A256">
            <v>1.001</v>
          </cell>
          <cell r="C256" t="str">
            <v>EAR, NOSE, MOUTH, THROAT, CRANIAL/FACIAL MALIGNANCIES                             </v>
          </cell>
          <cell r="D256">
            <v>0</v>
          </cell>
          <cell r="E256" t="str">
            <v>.</v>
          </cell>
          <cell r="F256">
            <v>0</v>
          </cell>
          <cell r="G256" t="str">
            <v>.</v>
          </cell>
          <cell r="H256">
            <v>0</v>
          </cell>
          <cell r="I256" t="str">
            <v>.</v>
          </cell>
          <cell r="J256">
            <v>0</v>
          </cell>
          <cell r="K256" t="str">
            <v>.</v>
          </cell>
          <cell r="L256">
            <v>1</v>
          </cell>
          <cell r="M256">
            <v>48739.88</v>
          </cell>
          <cell r="N256">
            <v>1</v>
          </cell>
          <cell r="O256">
            <v>48739.88</v>
          </cell>
        </row>
        <row r="257">
          <cell r="A257">
            <v>1.001</v>
          </cell>
          <cell r="C257" t="str">
            <v>CLEFT LIP &amp; PALATE REPAIR                                                         </v>
          </cell>
          <cell r="D257">
            <v>0</v>
          </cell>
          <cell r="E257" t="str">
            <v>.</v>
          </cell>
          <cell r="F257">
            <v>1</v>
          </cell>
          <cell r="G257">
            <v>13064.91</v>
          </cell>
          <cell r="H257">
            <v>0</v>
          </cell>
          <cell r="I257" t="str">
            <v>.</v>
          </cell>
          <cell r="J257">
            <v>0</v>
          </cell>
          <cell r="K257" t="str">
            <v>.</v>
          </cell>
          <cell r="L257">
            <v>0</v>
          </cell>
          <cell r="M257" t="str">
            <v>.</v>
          </cell>
          <cell r="N257">
            <v>1</v>
          </cell>
          <cell r="O257">
            <v>13064.91</v>
          </cell>
        </row>
      </sheetData>
      <sheetData sheetId="33">
        <row r="6">
          <cell r="A6">
            <v>2103</v>
          </cell>
          <cell r="B6" t="str">
            <v>drg</v>
          </cell>
          <cell r="C6" t="str">
            <v>NEONATE BIRTHWT &gt;2499G, NORMAL NEWBORN OR NEONATE W OTHER PROBLEM                 </v>
          </cell>
          <cell r="D6">
            <v>0</v>
          </cell>
          <cell r="E6" t="str">
            <v>.</v>
          </cell>
          <cell r="F6">
            <v>1857</v>
          </cell>
          <cell r="G6">
            <v>1901</v>
          </cell>
          <cell r="H6">
            <v>163</v>
          </cell>
          <cell r="I6">
            <v>3073.4</v>
          </cell>
          <cell r="J6">
            <v>83</v>
          </cell>
          <cell r="K6">
            <v>6341.2</v>
          </cell>
          <cell r="L6">
            <v>0</v>
          </cell>
          <cell r="M6" t="str">
            <v>.</v>
          </cell>
          <cell r="N6">
            <v>2103</v>
          </cell>
          <cell r="O6">
            <v>1990.9</v>
          </cell>
        </row>
        <row r="7">
          <cell r="A7">
            <v>1478</v>
          </cell>
          <cell r="C7" t="str">
            <v>VAGINAL DELIVERY                                                                  </v>
          </cell>
          <cell r="D7">
            <v>0</v>
          </cell>
          <cell r="E7" t="str">
            <v>.</v>
          </cell>
          <cell r="F7">
            <v>1031</v>
          </cell>
          <cell r="G7">
            <v>6567</v>
          </cell>
          <cell r="H7">
            <v>401</v>
          </cell>
          <cell r="I7">
            <v>7423.4</v>
          </cell>
          <cell r="J7">
            <v>46</v>
          </cell>
          <cell r="K7">
            <v>9448.65</v>
          </cell>
          <cell r="L7">
            <v>0</v>
          </cell>
          <cell r="M7" t="str">
            <v>.</v>
          </cell>
          <cell r="N7">
            <v>1478</v>
          </cell>
          <cell r="O7">
            <v>6783.55</v>
          </cell>
        </row>
        <row r="8">
          <cell r="A8">
            <v>880</v>
          </cell>
          <cell r="C8" t="str">
            <v>REHABILITATION                                                                    </v>
          </cell>
          <cell r="D8">
            <v>0</v>
          </cell>
          <cell r="E8" t="str">
            <v>.</v>
          </cell>
          <cell r="F8">
            <v>4</v>
          </cell>
          <cell r="G8">
            <v>9011.6</v>
          </cell>
          <cell r="H8">
            <v>310</v>
          </cell>
          <cell r="I8">
            <v>19697.8</v>
          </cell>
          <cell r="J8">
            <v>461</v>
          </cell>
          <cell r="K8">
            <v>25059.7</v>
          </cell>
          <cell r="L8">
            <v>105</v>
          </cell>
          <cell r="M8">
            <v>37144.7</v>
          </cell>
          <cell r="N8">
            <v>880</v>
          </cell>
          <cell r="O8">
            <v>23890</v>
          </cell>
        </row>
        <row r="9">
          <cell r="A9">
            <v>739</v>
          </cell>
          <cell r="C9" t="str">
            <v>CESAREAN DELIVERY                                                                 </v>
          </cell>
          <cell r="D9">
            <v>0</v>
          </cell>
          <cell r="E9" t="str">
            <v>.</v>
          </cell>
          <cell r="F9">
            <v>556</v>
          </cell>
          <cell r="G9">
            <v>9636.3</v>
          </cell>
          <cell r="H9">
            <v>160</v>
          </cell>
          <cell r="I9">
            <v>11974.3</v>
          </cell>
          <cell r="J9">
            <v>21</v>
          </cell>
          <cell r="K9">
            <v>13062.7</v>
          </cell>
          <cell r="L9">
            <v>2</v>
          </cell>
          <cell r="M9">
            <v>47784.4</v>
          </cell>
          <cell r="N9">
            <v>739</v>
          </cell>
          <cell r="O9">
            <v>10201.1</v>
          </cell>
        </row>
        <row r="10">
          <cell r="A10">
            <v>721</v>
          </cell>
          <cell r="C10" t="str">
            <v>OTHER PNEUMONIA                                                                   </v>
          </cell>
          <cell r="D10">
            <v>0</v>
          </cell>
          <cell r="E10" t="str">
            <v>.</v>
          </cell>
          <cell r="F10">
            <v>93</v>
          </cell>
          <cell r="G10">
            <v>6023.7</v>
          </cell>
          <cell r="H10">
            <v>220</v>
          </cell>
          <cell r="I10">
            <v>10225.75</v>
          </cell>
          <cell r="J10">
            <v>297</v>
          </cell>
          <cell r="K10">
            <v>17934.4</v>
          </cell>
          <cell r="L10">
            <v>111</v>
          </cell>
          <cell r="M10">
            <v>23813</v>
          </cell>
          <cell r="N10">
            <v>721</v>
          </cell>
          <cell r="O10">
            <v>14400.2</v>
          </cell>
        </row>
        <row r="11">
          <cell r="A11">
            <v>655</v>
          </cell>
          <cell r="C11" t="str">
            <v>SEPTICEMIA &amp; DISSEMINATED INFECTIONS                                              </v>
          </cell>
          <cell r="D11">
            <v>0</v>
          </cell>
          <cell r="E11" t="str">
            <v>.</v>
          </cell>
          <cell r="F11">
            <v>15</v>
          </cell>
          <cell r="G11">
            <v>11491.7</v>
          </cell>
          <cell r="H11">
            <v>123</v>
          </cell>
          <cell r="I11">
            <v>13900.4</v>
          </cell>
          <cell r="J11">
            <v>249</v>
          </cell>
          <cell r="K11">
            <v>20247.6</v>
          </cell>
          <cell r="L11">
            <v>268</v>
          </cell>
          <cell r="M11">
            <v>35733.55</v>
          </cell>
          <cell r="N11">
            <v>655</v>
          </cell>
          <cell r="O11">
            <v>22245.6</v>
          </cell>
        </row>
        <row r="12">
          <cell r="A12">
            <v>549</v>
          </cell>
          <cell r="C12" t="str">
            <v>HEART FAILURE                                                                     </v>
          </cell>
          <cell r="D12">
            <v>0</v>
          </cell>
          <cell r="E12" t="str">
            <v>.</v>
          </cell>
          <cell r="F12">
            <v>29</v>
          </cell>
          <cell r="G12">
            <v>11338.7</v>
          </cell>
          <cell r="H12">
            <v>159</v>
          </cell>
          <cell r="I12">
            <v>12176.2</v>
          </cell>
          <cell r="J12">
            <v>268</v>
          </cell>
          <cell r="K12">
            <v>15300.6</v>
          </cell>
          <cell r="L12">
            <v>93</v>
          </cell>
          <cell r="M12">
            <v>20760.2</v>
          </cell>
          <cell r="N12">
            <v>549</v>
          </cell>
          <cell r="O12">
            <v>14575.2</v>
          </cell>
        </row>
        <row r="13">
          <cell r="A13">
            <v>493</v>
          </cell>
          <cell r="C13" t="str">
            <v>CHRONIC OBSTRUCTIVE PULMONARY DISEASE                                             </v>
          </cell>
          <cell r="D13">
            <v>0</v>
          </cell>
          <cell r="E13" t="str">
            <v>.</v>
          </cell>
          <cell r="F13">
            <v>65</v>
          </cell>
          <cell r="G13">
            <v>8761.2</v>
          </cell>
          <cell r="H13">
            <v>176</v>
          </cell>
          <cell r="I13">
            <v>10861.85</v>
          </cell>
          <cell r="J13">
            <v>190</v>
          </cell>
          <cell r="K13">
            <v>14958.2</v>
          </cell>
          <cell r="L13">
            <v>62</v>
          </cell>
          <cell r="M13">
            <v>21717.2</v>
          </cell>
          <cell r="N13">
            <v>493</v>
          </cell>
          <cell r="O13">
            <v>13024.5</v>
          </cell>
        </row>
        <row r="14">
          <cell r="A14">
            <v>448</v>
          </cell>
          <cell r="C14" t="str">
            <v>PULMONARY EDEMA &amp; RESPIRATORY FAILURE                                             </v>
          </cell>
          <cell r="D14">
            <v>0</v>
          </cell>
          <cell r="E14" t="str">
            <v>.</v>
          </cell>
          <cell r="F14">
            <v>0</v>
          </cell>
          <cell r="G14" t="str">
            <v>.</v>
          </cell>
          <cell r="H14">
            <v>145</v>
          </cell>
          <cell r="I14">
            <v>15259.5</v>
          </cell>
          <cell r="J14">
            <v>170</v>
          </cell>
          <cell r="K14">
            <v>18835.8</v>
          </cell>
          <cell r="L14">
            <v>133</v>
          </cell>
          <cell r="M14">
            <v>31831.5</v>
          </cell>
          <cell r="N14">
            <v>448</v>
          </cell>
          <cell r="O14">
            <v>20868.9</v>
          </cell>
        </row>
        <row r="15">
          <cell r="A15">
            <v>377</v>
          </cell>
          <cell r="C15" t="str">
            <v>CARDIAC ARRHYTHMIA &amp; CONDUCTION DISORDERS                                         </v>
          </cell>
          <cell r="D15">
            <v>0</v>
          </cell>
          <cell r="E15" t="str">
            <v>.</v>
          </cell>
          <cell r="F15">
            <v>109</v>
          </cell>
          <cell r="G15">
            <v>8580.7</v>
          </cell>
          <cell r="H15">
            <v>140</v>
          </cell>
          <cell r="I15">
            <v>10762.45</v>
          </cell>
          <cell r="J15">
            <v>105</v>
          </cell>
          <cell r="K15">
            <v>16397.4</v>
          </cell>
          <cell r="L15">
            <v>23</v>
          </cell>
          <cell r="M15">
            <v>29811.6</v>
          </cell>
          <cell r="N15">
            <v>377</v>
          </cell>
          <cell r="O15">
            <v>11593</v>
          </cell>
        </row>
        <row r="16">
          <cell r="A16">
            <v>343</v>
          </cell>
          <cell r="C16" t="str">
            <v>KNEE JOINT REPLACEMENT                                                            </v>
          </cell>
          <cell r="D16">
            <v>0</v>
          </cell>
          <cell r="E16" t="str">
            <v>.</v>
          </cell>
          <cell r="F16">
            <v>175</v>
          </cell>
          <cell r="G16">
            <v>33876.2</v>
          </cell>
          <cell r="H16">
            <v>141</v>
          </cell>
          <cell r="I16">
            <v>34450.8</v>
          </cell>
          <cell r="J16">
            <v>22</v>
          </cell>
          <cell r="K16">
            <v>37936.2</v>
          </cell>
          <cell r="L16">
            <v>5</v>
          </cell>
          <cell r="M16">
            <v>52491.2</v>
          </cell>
          <cell r="N16">
            <v>343</v>
          </cell>
          <cell r="O16">
            <v>34405.1</v>
          </cell>
        </row>
        <row r="17">
          <cell r="A17">
            <v>326</v>
          </cell>
          <cell r="C17" t="str">
            <v>RENAL FAILURE                                                                     </v>
          </cell>
          <cell r="D17">
            <v>0</v>
          </cell>
          <cell r="E17" t="str">
            <v>.</v>
          </cell>
          <cell r="F17">
            <v>0</v>
          </cell>
          <cell r="G17" t="str">
            <v>.</v>
          </cell>
          <cell r="H17">
            <v>25</v>
          </cell>
          <cell r="I17">
            <v>11940.7</v>
          </cell>
          <cell r="J17">
            <v>273</v>
          </cell>
          <cell r="K17">
            <v>15750.5</v>
          </cell>
          <cell r="L17">
            <v>28</v>
          </cell>
          <cell r="M17">
            <v>52258.05</v>
          </cell>
          <cell r="N17">
            <v>326</v>
          </cell>
          <cell r="O17">
            <v>16703.7</v>
          </cell>
        </row>
        <row r="18">
          <cell r="A18">
            <v>307</v>
          </cell>
          <cell r="C18" t="str">
            <v>KIDNEY &amp; URINARY TRACT INFECTIONS                                                 </v>
          </cell>
          <cell r="D18">
            <v>0</v>
          </cell>
          <cell r="E18" t="str">
            <v>.</v>
          </cell>
          <cell r="F18">
            <v>59</v>
          </cell>
          <cell r="G18">
            <v>7776.7</v>
          </cell>
          <cell r="H18">
            <v>149</v>
          </cell>
          <cell r="I18">
            <v>12378.9</v>
          </cell>
          <cell r="J18">
            <v>87</v>
          </cell>
          <cell r="K18">
            <v>15065.9</v>
          </cell>
          <cell r="L18">
            <v>12</v>
          </cell>
          <cell r="M18">
            <v>28438.55</v>
          </cell>
          <cell r="N18">
            <v>307</v>
          </cell>
          <cell r="O18">
            <v>12123.4</v>
          </cell>
        </row>
        <row r="19">
          <cell r="A19">
            <v>278</v>
          </cell>
          <cell r="C19" t="str">
            <v>CELLULITIS &amp; OTHER BACTERIAL SKIN INFECTIONS                                      </v>
          </cell>
          <cell r="D19">
            <v>0</v>
          </cell>
          <cell r="E19" t="str">
            <v>.</v>
          </cell>
          <cell r="F19">
            <v>91</v>
          </cell>
          <cell r="G19">
            <v>7322.5</v>
          </cell>
          <cell r="H19">
            <v>117</v>
          </cell>
          <cell r="I19">
            <v>9616.2</v>
          </cell>
          <cell r="J19">
            <v>59</v>
          </cell>
          <cell r="K19">
            <v>15286.1</v>
          </cell>
          <cell r="L19">
            <v>11</v>
          </cell>
          <cell r="M19">
            <v>26636.4</v>
          </cell>
          <cell r="N19">
            <v>278</v>
          </cell>
          <cell r="O19">
            <v>10712.15</v>
          </cell>
        </row>
        <row r="20">
          <cell r="A20">
            <v>263</v>
          </cell>
          <cell r="C20" t="str">
            <v>CVA &amp; PRECEREBRAL OCCLUSION  W INFARCT                                            </v>
          </cell>
          <cell r="D20">
            <v>0</v>
          </cell>
          <cell r="E20" t="str">
            <v>.</v>
          </cell>
          <cell r="F20">
            <v>31</v>
          </cell>
          <cell r="G20">
            <v>15618.5</v>
          </cell>
          <cell r="H20">
            <v>122</v>
          </cell>
          <cell r="I20">
            <v>17330.8</v>
          </cell>
          <cell r="J20">
            <v>91</v>
          </cell>
          <cell r="K20">
            <v>21843.9</v>
          </cell>
          <cell r="L20">
            <v>19</v>
          </cell>
          <cell r="M20">
            <v>43784.3</v>
          </cell>
          <cell r="N20">
            <v>263</v>
          </cell>
          <cell r="O20">
            <v>18788.6</v>
          </cell>
        </row>
        <row r="21">
          <cell r="A21">
            <v>241</v>
          </cell>
          <cell r="C21" t="str">
            <v>DIABETES                                                                          </v>
          </cell>
          <cell r="D21">
            <v>0</v>
          </cell>
          <cell r="E21" t="str">
            <v>.</v>
          </cell>
          <cell r="F21">
            <v>48</v>
          </cell>
          <cell r="G21">
            <v>8848.55</v>
          </cell>
          <cell r="H21">
            <v>89</v>
          </cell>
          <cell r="I21">
            <v>11000.4</v>
          </cell>
          <cell r="J21">
            <v>84</v>
          </cell>
          <cell r="K21">
            <v>11621.9</v>
          </cell>
          <cell r="L21">
            <v>20</v>
          </cell>
          <cell r="M21">
            <v>27886.4</v>
          </cell>
          <cell r="N21">
            <v>241</v>
          </cell>
          <cell r="O21">
            <v>11000.4</v>
          </cell>
        </row>
        <row r="22">
          <cell r="A22">
            <v>230</v>
          </cell>
          <cell r="C22" t="str">
            <v>OTHER &amp; UNSPECIFIED GASTROINTESTINAL HEMORRHAGE                                   </v>
          </cell>
          <cell r="D22">
            <v>0</v>
          </cell>
          <cell r="E22" t="str">
            <v>.</v>
          </cell>
          <cell r="F22">
            <v>33</v>
          </cell>
          <cell r="G22">
            <v>11294.1</v>
          </cell>
          <cell r="H22">
            <v>90</v>
          </cell>
          <cell r="I22">
            <v>16817.65</v>
          </cell>
          <cell r="J22">
            <v>83</v>
          </cell>
          <cell r="K22">
            <v>19215.9</v>
          </cell>
          <cell r="L22">
            <v>24</v>
          </cell>
          <cell r="M22">
            <v>31537.85</v>
          </cell>
          <cell r="N22">
            <v>230</v>
          </cell>
          <cell r="O22">
            <v>17607.55</v>
          </cell>
        </row>
        <row r="23">
          <cell r="A23">
            <v>229</v>
          </cell>
          <cell r="C23" t="str">
            <v>PERCUTANEOUS CARDIOVASCULAR PROCEDURES W/O AMI                                    </v>
          </cell>
          <cell r="D23">
            <v>0</v>
          </cell>
          <cell r="E23" t="str">
            <v>.</v>
          </cell>
          <cell r="F23">
            <v>124</v>
          </cell>
          <cell r="G23">
            <v>35996.9</v>
          </cell>
          <cell r="H23">
            <v>76</v>
          </cell>
          <cell r="I23">
            <v>34623</v>
          </cell>
          <cell r="J23">
            <v>24</v>
          </cell>
          <cell r="K23">
            <v>48469.05</v>
          </cell>
          <cell r="L23">
            <v>5</v>
          </cell>
          <cell r="M23">
            <v>70837.7</v>
          </cell>
          <cell r="N23">
            <v>229</v>
          </cell>
          <cell r="O23">
            <v>36439.6</v>
          </cell>
        </row>
        <row r="24">
          <cell r="A24">
            <v>214</v>
          </cell>
          <cell r="C24" t="str">
            <v>ACUTE MYOCARDIAL INFARCTION                                                       </v>
          </cell>
          <cell r="D24">
            <v>0</v>
          </cell>
          <cell r="E24" t="str">
            <v>.</v>
          </cell>
          <cell r="F24">
            <v>31</v>
          </cell>
          <cell r="G24">
            <v>16836.2</v>
          </cell>
          <cell r="H24">
            <v>67</v>
          </cell>
          <cell r="I24">
            <v>15614.1</v>
          </cell>
          <cell r="J24">
            <v>75</v>
          </cell>
          <cell r="K24">
            <v>22151.7</v>
          </cell>
          <cell r="L24">
            <v>41</v>
          </cell>
          <cell r="M24">
            <v>31399.1</v>
          </cell>
          <cell r="N24">
            <v>214</v>
          </cell>
          <cell r="O24">
            <v>19640.05</v>
          </cell>
        </row>
        <row r="25">
          <cell r="A25">
            <v>211</v>
          </cell>
          <cell r="C25" t="str">
            <v>ASTHMA                                                                            </v>
          </cell>
          <cell r="D25">
            <v>0</v>
          </cell>
          <cell r="E25" t="str">
            <v>.</v>
          </cell>
          <cell r="F25">
            <v>115</v>
          </cell>
          <cell r="G25">
            <v>6137.7</v>
          </cell>
          <cell r="H25">
            <v>78</v>
          </cell>
          <cell r="I25">
            <v>8532.05</v>
          </cell>
          <cell r="J25">
            <v>18</v>
          </cell>
          <cell r="K25">
            <v>10395.95</v>
          </cell>
          <cell r="L25">
            <v>0</v>
          </cell>
          <cell r="M25" t="str">
            <v>.</v>
          </cell>
          <cell r="N25">
            <v>211</v>
          </cell>
          <cell r="O25">
            <v>7245.2</v>
          </cell>
        </row>
        <row r="26">
          <cell r="A26">
            <v>205.001</v>
          </cell>
          <cell r="C26" t="str">
            <v>INTESTINAL OBSTRUCTION                                                            </v>
          </cell>
          <cell r="D26">
            <v>0</v>
          </cell>
          <cell r="E26" t="str">
            <v>.</v>
          </cell>
          <cell r="F26">
            <v>45</v>
          </cell>
          <cell r="G26">
            <v>10784.9</v>
          </cell>
          <cell r="H26">
            <v>84</v>
          </cell>
          <cell r="I26">
            <v>13480</v>
          </cell>
          <cell r="J26">
            <v>63</v>
          </cell>
          <cell r="K26">
            <v>16188.9</v>
          </cell>
          <cell r="L26">
            <v>13</v>
          </cell>
          <cell r="M26">
            <v>23859.7</v>
          </cell>
          <cell r="N26">
            <v>205</v>
          </cell>
          <cell r="O26">
            <v>13957.9</v>
          </cell>
        </row>
        <row r="27">
          <cell r="A27">
            <v>205</v>
          </cell>
          <cell r="C27" t="str">
            <v>PERCUTANEOUS CARDIOVASCULAR PROCEDURES W AMI                                      </v>
          </cell>
          <cell r="D27">
            <v>0</v>
          </cell>
          <cell r="E27" t="str">
            <v>.</v>
          </cell>
          <cell r="F27">
            <v>73</v>
          </cell>
          <cell r="G27">
            <v>45110.2</v>
          </cell>
          <cell r="H27">
            <v>95</v>
          </cell>
          <cell r="I27">
            <v>46222.5</v>
          </cell>
          <cell r="J27">
            <v>19</v>
          </cell>
          <cell r="K27">
            <v>53190.2</v>
          </cell>
          <cell r="L27">
            <v>18</v>
          </cell>
          <cell r="M27">
            <v>69756.85</v>
          </cell>
          <cell r="N27">
            <v>205</v>
          </cell>
          <cell r="O27">
            <v>46704.1</v>
          </cell>
        </row>
        <row r="28">
          <cell r="A28">
            <v>188</v>
          </cell>
          <cell r="C28" t="str">
            <v>NON-BACTERIAL GASTROENTERITIS, NAUSEA &amp; VOMITING                                  </v>
          </cell>
          <cell r="D28">
            <v>0</v>
          </cell>
          <cell r="E28" t="str">
            <v>.</v>
          </cell>
          <cell r="F28">
            <v>51</v>
          </cell>
          <cell r="G28">
            <v>7278.5</v>
          </cell>
          <cell r="H28">
            <v>79</v>
          </cell>
          <cell r="I28">
            <v>12629.9</v>
          </cell>
          <cell r="J28">
            <v>54</v>
          </cell>
          <cell r="K28">
            <v>14071.3</v>
          </cell>
          <cell r="L28">
            <v>4</v>
          </cell>
          <cell r="M28">
            <v>15032.15</v>
          </cell>
          <cell r="N28">
            <v>188</v>
          </cell>
          <cell r="O28">
            <v>12108.6</v>
          </cell>
        </row>
        <row r="29">
          <cell r="A29">
            <v>180</v>
          </cell>
          <cell r="C29" t="str">
            <v>POISONING OF MEDICINAL AGENTS                                                     </v>
          </cell>
          <cell r="D29">
            <v>0</v>
          </cell>
          <cell r="E29" t="str">
            <v>.</v>
          </cell>
          <cell r="F29">
            <v>29</v>
          </cell>
          <cell r="G29">
            <v>8317.7</v>
          </cell>
          <cell r="H29">
            <v>90</v>
          </cell>
          <cell r="I29">
            <v>9663.95</v>
          </cell>
          <cell r="J29">
            <v>43</v>
          </cell>
          <cell r="K29">
            <v>14166.9</v>
          </cell>
          <cell r="L29">
            <v>18</v>
          </cell>
          <cell r="M29">
            <v>19632.05</v>
          </cell>
          <cell r="N29">
            <v>180</v>
          </cell>
          <cell r="O29">
            <v>10866.65</v>
          </cell>
        </row>
        <row r="30">
          <cell r="A30">
            <v>168</v>
          </cell>
          <cell r="C30" t="str">
            <v>MAJOR SMALL &amp; LARGE BOWEL PROCEDURES                                              </v>
          </cell>
          <cell r="D30">
            <v>0</v>
          </cell>
          <cell r="E30" t="str">
            <v>.</v>
          </cell>
          <cell r="F30">
            <v>36</v>
          </cell>
          <cell r="G30">
            <v>27930.15</v>
          </cell>
          <cell r="H30">
            <v>63</v>
          </cell>
          <cell r="I30">
            <v>32023.4</v>
          </cell>
          <cell r="J30">
            <v>42</v>
          </cell>
          <cell r="K30">
            <v>47353.05</v>
          </cell>
          <cell r="L30">
            <v>27</v>
          </cell>
          <cell r="M30">
            <v>78794.9</v>
          </cell>
          <cell r="N30">
            <v>168</v>
          </cell>
          <cell r="O30">
            <v>37977.35</v>
          </cell>
        </row>
        <row r="31">
          <cell r="A31">
            <v>167</v>
          </cell>
          <cell r="C31" t="str">
            <v>HIP JOINT REPLACEMENT                                                             </v>
          </cell>
          <cell r="D31">
            <v>0</v>
          </cell>
          <cell r="E31" t="str">
            <v>.</v>
          </cell>
          <cell r="F31">
            <v>76</v>
          </cell>
          <cell r="G31">
            <v>35609.65</v>
          </cell>
          <cell r="H31">
            <v>73</v>
          </cell>
          <cell r="I31">
            <v>38459.1</v>
          </cell>
          <cell r="J31">
            <v>15</v>
          </cell>
          <cell r="K31">
            <v>44180.9</v>
          </cell>
          <cell r="L31">
            <v>3</v>
          </cell>
          <cell r="M31">
            <v>52907.2</v>
          </cell>
          <cell r="N31">
            <v>167</v>
          </cell>
          <cell r="O31">
            <v>38314.4</v>
          </cell>
        </row>
        <row r="32">
          <cell r="A32">
            <v>166</v>
          </cell>
          <cell r="C32" t="str">
            <v>UTERINE &amp; ADNEXA PROCEDURES FOR NON-MALIGNANCY EXCEPT LEIOMYOMA                   </v>
          </cell>
          <cell r="D32">
            <v>0</v>
          </cell>
          <cell r="E32" t="str">
            <v>.</v>
          </cell>
          <cell r="F32">
            <v>129</v>
          </cell>
          <cell r="G32">
            <v>15721</v>
          </cell>
          <cell r="H32">
            <v>28</v>
          </cell>
          <cell r="I32">
            <v>17419.9</v>
          </cell>
          <cell r="J32">
            <v>9</v>
          </cell>
          <cell r="K32">
            <v>22813.7</v>
          </cell>
          <cell r="L32">
            <v>0</v>
          </cell>
          <cell r="M32" t="str">
            <v>.</v>
          </cell>
          <cell r="N32">
            <v>166</v>
          </cell>
          <cell r="O32">
            <v>16227.9</v>
          </cell>
        </row>
        <row r="33">
          <cell r="A33">
            <v>152</v>
          </cell>
          <cell r="C33" t="str">
            <v>APPENDECTOMY                                                                      </v>
          </cell>
          <cell r="D33">
            <v>0</v>
          </cell>
          <cell r="E33" t="str">
            <v>.</v>
          </cell>
          <cell r="F33">
            <v>82</v>
          </cell>
          <cell r="G33">
            <v>15373.95</v>
          </cell>
          <cell r="H33">
            <v>55</v>
          </cell>
          <cell r="I33">
            <v>19203.7</v>
          </cell>
          <cell r="J33">
            <v>15</v>
          </cell>
          <cell r="K33">
            <v>26191.2</v>
          </cell>
          <cell r="L33">
            <v>0</v>
          </cell>
          <cell r="M33" t="str">
            <v>.</v>
          </cell>
          <cell r="N33">
            <v>152</v>
          </cell>
          <cell r="O33">
            <v>16941.4</v>
          </cell>
        </row>
        <row r="34">
          <cell r="A34">
            <v>145</v>
          </cell>
          <cell r="C34" t="str">
            <v>DISORDERS OF PANCREAS EXCEPT MALIGNANCY                                           </v>
          </cell>
          <cell r="D34">
            <v>0</v>
          </cell>
          <cell r="E34" t="str">
            <v>.</v>
          </cell>
          <cell r="F34">
            <v>35</v>
          </cell>
          <cell r="G34">
            <v>11467.2</v>
          </cell>
          <cell r="H34">
            <v>67</v>
          </cell>
          <cell r="I34">
            <v>13868.6</v>
          </cell>
          <cell r="J34">
            <v>34</v>
          </cell>
          <cell r="K34">
            <v>16258.9</v>
          </cell>
          <cell r="L34">
            <v>9</v>
          </cell>
          <cell r="M34">
            <v>49154.2</v>
          </cell>
          <cell r="N34">
            <v>145</v>
          </cell>
          <cell r="O34">
            <v>13995.3</v>
          </cell>
        </row>
        <row r="35">
          <cell r="A35">
            <v>143</v>
          </cell>
          <cell r="C35" t="str">
            <v>PERIPHERAL &amp; OTHER VASCULAR DISORDERS                                             </v>
          </cell>
          <cell r="D35">
            <v>0</v>
          </cell>
          <cell r="E35" t="str">
            <v>.</v>
          </cell>
          <cell r="F35">
            <v>31</v>
          </cell>
          <cell r="G35">
            <v>10164.2</v>
          </cell>
          <cell r="H35">
            <v>51</v>
          </cell>
          <cell r="I35">
            <v>11844.7</v>
          </cell>
          <cell r="J35">
            <v>54</v>
          </cell>
          <cell r="K35">
            <v>18967.15</v>
          </cell>
          <cell r="L35">
            <v>7</v>
          </cell>
          <cell r="M35">
            <v>29769.9</v>
          </cell>
          <cell r="N35">
            <v>143</v>
          </cell>
          <cell r="O35">
            <v>14048.4</v>
          </cell>
        </row>
        <row r="36">
          <cell r="A36">
            <v>139</v>
          </cell>
          <cell r="C36" t="str">
            <v>HYPOVOLEMIA &amp; RELATED ELECTROLYTE DISORDERS                                       </v>
          </cell>
          <cell r="D36">
            <v>0</v>
          </cell>
          <cell r="E36" t="str">
            <v>.</v>
          </cell>
          <cell r="F36">
            <v>31</v>
          </cell>
          <cell r="G36">
            <v>4190.8</v>
          </cell>
          <cell r="H36">
            <v>68</v>
          </cell>
          <cell r="I36">
            <v>9753</v>
          </cell>
          <cell r="J36">
            <v>38</v>
          </cell>
          <cell r="K36">
            <v>13423.25</v>
          </cell>
          <cell r="L36">
            <v>2</v>
          </cell>
          <cell r="M36">
            <v>8024.6</v>
          </cell>
          <cell r="N36">
            <v>139</v>
          </cell>
          <cell r="O36">
            <v>8618</v>
          </cell>
        </row>
        <row r="37">
          <cell r="A37">
            <v>137</v>
          </cell>
          <cell r="C37" t="str">
            <v>LAPAROSCOPIC CHOLECYSTECTOMY                                                      </v>
          </cell>
          <cell r="D37">
            <v>0</v>
          </cell>
          <cell r="E37" t="str">
            <v>.</v>
          </cell>
          <cell r="F37">
            <v>61</v>
          </cell>
          <cell r="G37">
            <v>16818</v>
          </cell>
          <cell r="H37">
            <v>43</v>
          </cell>
          <cell r="I37">
            <v>24115.7</v>
          </cell>
          <cell r="J37">
            <v>29</v>
          </cell>
          <cell r="K37">
            <v>32071.3</v>
          </cell>
          <cell r="L37">
            <v>4</v>
          </cell>
          <cell r="M37">
            <v>32305.35</v>
          </cell>
          <cell r="N37">
            <v>137</v>
          </cell>
          <cell r="O37">
            <v>22305.4</v>
          </cell>
        </row>
        <row r="38">
          <cell r="A38">
            <v>136</v>
          </cell>
          <cell r="C38" t="str">
            <v>ELECTROLYTE DISORDERS EXCEPT HYPOVOLEMIA RELATED                                  </v>
          </cell>
          <cell r="D38">
            <v>0</v>
          </cell>
          <cell r="E38" t="str">
            <v>.</v>
          </cell>
          <cell r="F38">
            <v>13</v>
          </cell>
          <cell r="G38">
            <v>10313.9</v>
          </cell>
          <cell r="H38">
            <v>64</v>
          </cell>
          <cell r="I38">
            <v>10089.95</v>
          </cell>
          <cell r="J38">
            <v>49</v>
          </cell>
          <cell r="K38">
            <v>14123</v>
          </cell>
          <cell r="L38">
            <v>10</v>
          </cell>
          <cell r="M38">
            <v>25178</v>
          </cell>
          <cell r="N38">
            <v>136</v>
          </cell>
          <cell r="O38">
            <v>11611.1</v>
          </cell>
        </row>
        <row r="39">
          <cell r="A39">
            <v>132</v>
          </cell>
          <cell r="C39" t="str">
            <v>SYNCOPE &amp; COLLAPSE                                                                </v>
          </cell>
          <cell r="D39">
            <v>0</v>
          </cell>
          <cell r="E39" t="str">
            <v>.</v>
          </cell>
          <cell r="F39">
            <v>22</v>
          </cell>
          <cell r="G39">
            <v>10450.95</v>
          </cell>
          <cell r="H39">
            <v>77</v>
          </cell>
          <cell r="I39">
            <v>12508.1</v>
          </cell>
          <cell r="J39">
            <v>32</v>
          </cell>
          <cell r="K39">
            <v>14963.35</v>
          </cell>
          <cell r="L39">
            <v>1</v>
          </cell>
          <cell r="M39">
            <v>11732.2</v>
          </cell>
          <cell r="N39">
            <v>132</v>
          </cell>
          <cell r="O39">
            <v>12762.05</v>
          </cell>
        </row>
        <row r="40">
          <cell r="A40">
            <v>127</v>
          </cell>
          <cell r="C40" t="str">
            <v>MAJOR RESPIRATORY INFECTIONS &amp; INFLAMMATIONS                                      </v>
          </cell>
          <cell r="D40">
            <v>0</v>
          </cell>
          <cell r="E40" t="str">
            <v>.</v>
          </cell>
          <cell r="F40">
            <v>7</v>
          </cell>
          <cell r="G40">
            <v>4627.7</v>
          </cell>
          <cell r="H40">
            <v>29</v>
          </cell>
          <cell r="I40">
            <v>13030.7</v>
          </cell>
          <cell r="J40">
            <v>46</v>
          </cell>
          <cell r="K40">
            <v>25799.65</v>
          </cell>
          <cell r="L40">
            <v>45</v>
          </cell>
          <cell r="M40">
            <v>34324.4</v>
          </cell>
          <cell r="N40">
            <v>127</v>
          </cell>
          <cell r="O40">
            <v>23421.9</v>
          </cell>
        </row>
        <row r="41">
          <cell r="A41">
            <v>123</v>
          </cell>
          <cell r="C41" t="str">
            <v>ANGINA PECTORIS &amp; CORONARY ATHEROSCLEROSIS                                        </v>
          </cell>
          <cell r="D41">
            <v>0</v>
          </cell>
          <cell r="E41" t="str">
            <v>.</v>
          </cell>
          <cell r="F41">
            <v>39</v>
          </cell>
          <cell r="G41">
            <v>10623</v>
          </cell>
          <cell r="H41">
            <v>51</v>
          </cell>
          <cell r="I41">
            <v>10297.7</v>
          </cell>
          <cell r="J41">
            <v>31</v>
          </cell>
          <cell r="K41">
            <v>11519.7</v>
          </cell>
          <cell r="L41">
            <v>2</v>
          </cell>
          <cell r="M41">
            <v>20576.2</v>
          </cell>
          <cell r="N41">
            <v>123</v>
          </cell>
          <cell r="O41">
            <v>10712.7</v>
          </cell>
        </row>
        <row r="42">
          <cell r="A42">
            <v>122</v>
          </cell>
          <cell r="C42" t="str">
            <v>PULMONARY EMBOLISM                                                                </v>
          </cell>
          <cell r="D42">
            <v>0</v>
          </cell>
          <cell r="E42" t="str">
            <v>.</v>
          </cell>
          <cell r="F42">
            <v>22</v>
          </cell>
          <cell r="G42">
            <v>14738.4</v>
          </cell>
          <cell r="H42">
            <v>48</v>
          </cell>
          <cell r="I42">
            <v>19684.25</v>
          </cell>
          <cell r="J42">
            <v>30</v>
          </cell>
          <cell r="K42">
            <v>22415.95</v>
          </cell>
          <cell r="L42">
            <v>22</v>
          </cell>
          <cell r="M42">
            <v>43361</v>
          </cell>
          <cell r="N42">
            <v>122</v>
          </cell>
          <cell r="O42">
            <v>21288.35</v>
          </cell>
        </row>
        <row r="43">
          <cell r="A43">
            <v>119</v>
          </cell>
          <cell r="C43" t="str">
            <v>DIVERTICULITIS &amp; DIVERTICULOSIS                                                   </v>
          </cell>
          <cell r="D43">
            <v>0</v>
          </cell>
          <cell r="E43" t="str">
            <v>.</v>
          </cell>
          <cell r="F43">
            <v>34</v>
          </cell>
          <cell r="G43">
            <v>11180</v>
          </cell>
          <cell r="H43">
            <v>57</v>
          </cell>
          <cell r="I43">
            <v>14289.4</v>
          </cell>
          <cell r="J43">
            <v>27</v>
          </cell>
          <cell r="K43">
            <v>15983.6</v>
          </cell>
          <cell r="L43">
            <v>1</v>
          </cell>
          <cell r="M43">
            <v>17874.2</v>
          </cell>
          <cell r="N43">
            <v>119</v>
          </cell>
          <cell r="O43">
            <v>13877</v>
          </cell>
        </row>
        <row r="44">
          <cell r="A44">
            <v>116</v>
          </cell>
          <cell r="C44" t="str">
            <v>OTHER ANTEPARTUM DIAGNOSES                                                        </v>
          </cell>
          <cell r="D44">
            <v>0</v>
          </cell>
          <cell r="E44" t="str">
            <v>.</v>
          </cell>
          <cell r="F44">
            <v>28</v>
          </cell>
          <cell r="G44">
            <v>3998.2</v>
          </cell>
          <cell r="H44">
            <v>63</v>
          </cell>
          <cell r="I44">
            <v>5309.6</v>
          </cell>
          <cell r="J44">
            <v>24</v>
          </cell>
          <cell r="K44">
            <v>6948.5</v>
          </cell>
          <cell r="L44">
            <v>1</v>
          </cell>
          <cell r="M44">
            <v>15892.6</v>
          </cell>
          <cell r="N44">
            <v>116</v>
          </cell>
          <cell r="O44">
            <v>5083.65</v>
          </cell>
        </row>
        <row r="45">
          <cell r="A45">
            <v>113</v>
          </cell>
          <cell r="C45" t="str">
            <v>PEPTIC ULCER &amp; GASTRITIS                                                          </v>
          </cell>
          <cell r="D45">
            <v>0</v>
          </cell>
          <cell r="E45" t="str">
            <v>.</v>
          </cell>
          <cell r="F45">
            <v>21</v>
          </cell>
          <cell r="G45">
            <v>11950</v>
          </cell>
          <cell r="H45">
            <v>39</v>
          </cell>
          <cell r="I45">
            <v>16018.2</v>
          </cell>
          <cell r="J45">
            <v>43</v>
          </cell>
          <cell r="K45">
            <v>20116.4</v>
          </cell>
          <cell r="L45">
            <v>10</v>
          </cell>
          <cell r="M45">
            <v>33321.45</v>
          </cell>
          <cell r="N45">
            <v>113</v>
          </cell>
          <cell r="O45">
            <v>16741</v>
          </cell>
        </row>
        <row r="46">
          <cell r="A46">
            <v>106</v>
          </cell>
          <cell r="C46" t="str">
            <v>OTHER ANEMIA &amp; DISORDERS OF BLOOD &amp; BLOOD-FORMING ORGANS                          </v>
          </cell>
          <cell r="D46">
            <v>0</v>
          </cell>
          <cell r="E46" t="str">
            <v>.</v>
          </cell>
          <cell r="F46">
            <v>33</v>
          </cell>
          <cell r="G46">
            <v>9837</v>
          </cell>
          <cell r="H46">
            <v>40</v>
          </cell>
          <cell r="I46">
            <v>13729.4</v>
          </cell>
          <cell r="J46">
            <v>29</v>
          </cell>
          <cell r="K46">
            <v>16808.7</v>
          </cell>
          <cell r="L46">
            <v>4</v>
          </cell>
          <cell r="M46">
            <v>19357.2</v>
          </cell>
          <cell r="N46">
            <v>106</v>
          </cell>
          <cell r="O46">
            <v>13417.45</v>
          </cell>
        </row>
        <row r="47">
          <cell r="A47">
            <v>104</v>
          </cell>
          <cell r="C47" t="str">
            <v>SEIZURE                                                                           </v>
          </cell>
          <cell r="D47">
            <v>0</v>
          </cell>
          <cell r="E47" t="str">
            <v>.</v>
          </cell>
          <cell r="F47">
            <v>28</v>
          </cell>
          <cell r="G47">
            <v>11215.35</v>
          </cell>
          <cell r="H47">
            <v>40</v>
          </cell>
          <cell r="I47">
            <v>13796.8</v>
          </cell>
          <cell r="J47">
            <v>32</v>
          </cell>
          <cell r="K47">
            <v>15718.45</v>
          </cell>
          <cell r="L47">
            <v>4</v>
          </cell>
          <cell r="M47">
            <v>37415.85</v>
          </cell>
          <cell r="N47">
            <v>104</v>
          </cell>
          <cell r="O47">
            <v>13796.8</v>
          </cell>
        </row>
        <row r="48">
          <cell r="A48">
            <v>103</v>
          </cell>
          <cell r="C48" t="str">
            <v>OTHER DIGESTIVE SYSTEM DIAGNOSES                                                  </v>
          </cell>
          <cell r="D48">
            <v>0</v>
          </cell>
          <cell r="E48" t="str">
            <v>.</v>
          </cell>
          <cell r="F48">
            <v>23</v>
          </cell>
          <cell r="G48">
            <v>10359.2</v>
          </cell>
          <cell r="H48">
            <v>45</v>
          </cell>
          <cell r="I48">
            <v>13779.4</v>
          </cell>
          <cell r="J48">
            <v>30</v>
          </cell>
          <cell r="K48">
            <v>17859.05</v>
          </cell>
          <cell r="L48">
            <v>5</v>
          </cell>
          <cell r="M48">
            <v>41970.5</v>
          </cell>
          <cell r="N48">
            <v>103</v>
          </cell>
          <cell r="O48">
            <v>13836</v>
          </cell>
        </row>
        <row r="49">
          <cell r="A49">
            <v>100</v>
          </cell>
          <cell r="C49" t="str">
            <v>OTHER MUSCULOSKELETAL SYSTEM &amp; CONNECTIVE TISSUE DIAGNOSES                        </v>
          </cell>
          <cell r="D49">
            <v>0</v>
          </cell>
          <cell r="E49" t="str">
            <v>.</v>
          </cell>
          <cell r="F49">
            <v>13</v>
          </cell>
          <cell r="G49">
            <v>11621.4</v>
          </cell>
          <cell r="H49">
            <v>52</v>
          </cell>
          <cell r="I49">
            <v>11342.3</v>
          </cell>
          <cell r="J49">
            <v>33</v>
          </cell>
          <cell r="K49">
            <v>12763</v>
          </cell>
          <cell r="L49">
            <v>2</v>
          </cell>
          <cell r="M49">
            <v>42618.4</v>
          </cell>
          <cell r="N49">
            <v>100</v>
          </cell>
          <cell r="O49">
            <v>12058.45</v>
          </cell>
        </row>
        <row r="50">
          <cell r="A50">
            <v>98</v>
          </cell>
          <cell r="C50" t="str">
            <v>MAJOR GASTROINTESTINAL &amp; PERITONEAL INFECTIONS                                    </v>
          </cell>
          <cell r="D50">
            <v>0</v>
          </cell>
          <cell r="E50" t="str">
            <v>.</v>
          </cell>
          <cell r="F50">
            <v>9</v>
          </cell>
          <cell r="G50">
            <v>8946.7</v>
          </cell>
          <cell r="H50">
            <v>35</v>
          </cell>
          <cell r="I50">
            <v>18032.3</v>
          </cell>
          <cell r="J50">
            <v>45</v>
          </cell>
          <cell r="K50">
            <v>17014.7</v>
          </cell>
          <cell r="L50">
            <v>9</v>
          </cell>
          <cell r="M50">
            <v>41130.7</v>
          </cell>
          <cell r="N50">
            <v>98</v>
          </cell>
          <cell r="O50">
            <v>17307.65</v>
          </cell>
        </row>
        <row r="51">
          <cell r="A51">
            <v>95</v>
          </cell>
          <cell r="C51" t="str">
            <v>CHEST PAIN                                                                        </v>
          </cell>
          <cell r="D51">
            <v>0</v>
          </cell>
          <cell r="E51" t="str">
            <v>.</v>
          </cell>
          <cell r="F51">
            <v>31</v>
          </cell>
          <cell r="G51">
            <v>10218.6</v>
          </cell>
          <cell r="H51">
            <v>44</v>
          </cell>
          <cell r="I51">
            <v>9696.35</v>
          </cell>
          <cell r="J51">
            <v>19</v>
          </cell>
          <cell r="K51">
            <v>12008.2</v>
          </cell>
          <cell r="L51">
            <v>1</v>
          </cell>
          <cell r="M51">
            <v>6366</v>
          </cell>
          <cell r="N51">
            <v>95</v>
          </cell>
          <cell r="O51">
            <v>10400.7</v>
          </cell>
        </row>
        <row r="52">
          <cell r="A52">
            <v>93</v>
          </cell>
          <cell r="C52" t="str">
            <v>TRANSIENT ISCHEMIA                                                                </v>
          </cell>
          <cell r="D52">
            <v>0</v>
          </cell>
          <cell r="E52" t="str">
            <v>.</v>
          </cell>
          <cell r="F52">
            <v>16</v>
          </cell>
          <cell r="G52">
            <v>13681.8</v>
          </cell>
          <cell r="H52">
            <v>63</v>
          </cell>
          <cell r="I52">
            <v>14376.5</v>
          </cell>
          <cell r="J52">
            <v>13</v>
          </cell>
          <cell r="K52">
            <v>16442.2</v>
          </cell>
          <cell r="L52">
            <v>1</v>
          </cell>
          <cell r="M52">
            <v>15131.7</v>
          </cell>
          <cell r="N52">
            <v>93</v>
          </cell>
          <cell r="O52">
            <v>14410.4</v>
          </cell>
        </row>
        <row r="53">
          <cell r="A53">
            <v>89.001</v>
          </cell>
          <cell r="C53" t="str">
            <v>KNEE &amp; LOWER LEG PROCEDURES EXCEPT FOOT                                           </v>
          </cell>
          <cell r="D53">
            <v>0</v>
          </cell>
          <cell r="E53" t="str">
            <v>.</v>
          </cell>
          <cell r="F53">
            <v>45</v>
          </cell>
          <cell r="G53">
            <v>20366.2</v>
          </cell>
          <cell r="H53">
            <v>28</v>
          </cell>
          <cell r="I53">
            <v>23074.2</v>
          </cell>
          <cell r="J53">
            <v>13</v>
          </cell>
          <cell r="K53">
            <v>33062.3</v>
          </cell>
          <cell r="L53">
            <v>3</v>
          </cell>
          <cell r="M53">
            <v>36670.7</v>
          </cell>
          <cell r="N53">
            <v>89</v>
          </cell>
          <cell r="O53">
            <v>22627.6</v>
          </cell>
        </row>
        <row r="54">
          <cell r="A54">
            <v>89</v>
          </cell>
          <cell r="C54" t="str">
            <v>HIP &amp; FEMUR PROCEDURES FOR TRAUMA EXCEPT JOINT REPLACEMENT                        </v>
          </cell>
          <cell r="D54">
            <v>0</v>
          </cell>
          <cell r="E54" t="str">
            <v>.</v>
          </cell>
          <cell r="F54">
            <v>14</v>
          </cell>
          <cell r="G54">
            <v>28700.15</v>
          </cell>
          <cell r="H54">
            <v>47</v>
          </cell>
          <cell r="I54">
            <v>29539.4</v>
          </cell>
          <cell r="J54">
            <v>17</v>
          </cell>
          <cell r="K54">
            <v>39396.4</v>
          </cell>
          <cell r="L54">
            <v>11</v>
          </cell>
          <cell r="M54">
            <v>59769.4</v>
          </cell>
          <cell r="N54">
            <v>89</v>
          </cell>
          <cell r="O54">
            <v>31611.6</v>
          </cell>
        </row>
        <row r="55">
          <cell r="A55">
            <v>87.001</v>
          </cell>
          <cell r="C55" t="str">
            <v>POST-OPERATIVE, POST-TRAUMATIC, OTHER DEVICE INFECTIONS                           </v>
          </cell>
          <cell r="D55">
            <v>0</v>
          </cell>
          <cell r="E55" t="str">
            <v>.</v>
          </cell>
          <cell r="F55">
            <v>14</v>
          </cell>
          <cell r="G55">
            <v>9584.15</v>
          </cell>
          <cell r="H55">
            <v>33</v>
          </cell>
          <cell r="I55">
            <v>16109.4</v>
          </cell>
          <cell r="J55">
            <v>25</v>
          </cell>
          <cell r="K55">
            <v>19041.1</v>
          </cell>
          <cell r="L55">
            <v>15</v>
          </cell>
          <cell r="M55">
            <v>36537.9</v>
          </cell>
          <cell r="N55">
            <v>87</v>
          </cell>
          <cell r="O55">
            <v>18359.6</v>
          </cell>
        </row>
        <row r="56">
          <cell r="A56">
            <v>87</v>
          </cell>
          <cell r="C56" t="str">
            <v>PERM CARDIAC PACEMAKER IMPLANT W/O AMI, HEART FAILURE OR SHOCK                    </v>
          </cell>
          <cell r="D56">
            <v>0</v>
          </cell>
          <cell r="E56" t="str">
            <v>.</v>
          </cell>
          <cell r="F56">
            <v>31</v>
          </cell>
          <cell r="G56">
            <v>31016.5</v>
          </cell>
          <cell r="H56">
            <v>35</v>
          </cell>
          <cell r="I56">
            <v>33707.4</v>
          </cell>
          <cell r="J56">
            <v>20</v>
          </cell>
          <cell r="K56">
            <v>42472.55</v>
          </cell>
          <cell r="L56">
            <v>1</v>
          </cell>
          <cell r="M56">
            <v>74847.1</v>
          </cell>
          <cell r="N56">
            <v>87</v>
          </cell>
          <cell r="O56">
            <v>34069.4</v>
          </cell>
        </row>
        <row r="57">
          <cell r="A57">
            <v>85</v>
          </cell>
          <cell r="C57" t="str">
            <v>SICKLE CELL ANEMIA CRISIS                                                         </v>
          </cell>
          <cell r="D57">
            <v>0</v>
          </cell>
          <cell r="E57" t="str">
            <v>.</v>
          </cell>
          <cell r="F57">
            <v>24</v>
          </cell>
          <cell r="G57">
            <v>7600.2</v>
          </cell>
          <cell r="H57">
            <v>48</v>
          </cell>
          <cell r="I57">
            <v>11208.05</v>
          </cell>
          <cell r="J57">
            <v>12</v>
          </cell>
          <cell r="K57">
            <v>12823.4</v>
          </cell>
          <cell r="L57">
            <v>1</v>
          </cell>
          <cell r="M57">
            <v>27848.4</v>
          </cell>
          <cell r="N57">
            <v>85</v>
          </cell>
          <cell r="O57">
            <v>10536.9</v>
          </cell>
        </row>
        <row r="58">
          <cell r="A58">
            <v>83</v>
          </cell>
          <cell r="C58" t="str">
            <v>UTERINE &amp; ADNEXA PROCEDURES FOR LEIOMYOMA                                         </v>
          </cell>
          <cell r="D58">
            <v>0</v>
          </cell>
          <cell r="E58" t="str">
            <v>.</v>
          </cell>
          <cell r="F58">
            <v>68</v>
          </cell>
          <cell r="G58">
            <v>15742.3</v>
          </cell>
          <cell r="H58">
            <v>13</v>
          </cell>
          <cell r="I58">
            <v>18458.4</v>
          </cell>
          <cell r="J58">
            <v>1</v>
          </cell>
          <cell r="K58">
            <v>30731.7</v>
          </cell>
          <cell r="L58">
            <v>1</v>
          </cell>
          <cell r="M58">
            <v>42058.9</v>
          </cell>
          <cell r="N58">
            <v>83</v>
          </cell>
          <cell r="O58">
            <v>16478.4</v>
          </cell>
        </row>
        <row r="59">
          <cell r="A59">
            <v>81</v>
          </cell>
          <cell r="C59" t="str">
            <v>OTHER RESPIRATORY DIAGNOSES EXCEPT SIGNS, SYMPTOMS &amp; MINOR DIAGNOSES              </v>
          </cell>
          <cell r="D59">
            <v>0</v>
          </cell>
          <cell r="E59" t="str">
            <v>.</v>
          </cell>
          <cell r="F59">
            <v>15</v>
          </cell>
          <cell r="G59">
            <v>6147.5</v>
          </cell>
          <cell r="H59">
            <v>29</v>
          </cell>
          <cell r="I59">
            <v>15043.4</v>
          </cell>
          <cell r="J59">
            <v>26</v>
          </cell>
          <cell r="K59">
            <v>16257.7</v>
          </cell>
          <cell r="L59">
            <v>11</v>
          </cell>
          <cell r="M59">
            <v>27188.4</v>
          </cell>
          <cell r="N59">
            <v>81</v>
          </cell>
          <cell r="O59">
            <v>15262.2</v>
          </cell>
        </row>
        <row r="60">
          <cell r="A60">
            <v>80</v>
          </cell>
          <cell r="C60" t="str">
            <v>OTHER BACK &amp; NECK DISORDERS, FRACTURES &amp; INJURIES                                 </v>
          </cell>
          <cell r="D60">
            <v>0</v>
          </cell>
          <cell r="E60" t="str">
            <v>.</v>
          </cell>
          <cell r="F60">
            <v>20</v>
          </cell>
          <cell r="G60">
            <v>12174.45</v>
          </cell>
          <cell r="H60">
            <v>41</v>
          </cell>
          <cell r="I60">
            <v>13341.2</v>
          </cell>
          <cell r="J60">
            <v>18</v>
          </cell>
          <cell r="K60">
            <v>16202.95</v>
          </cell>
          <cell r="L60">
            <v>1</v>
          </cell>
          <cell r="M60">
            <v>21192.7</v>
          </cell>
          <cell r="N60">
            <v>80</v>
          </cell>
          <cell r="O60">
            <v>14023.7</v>
          </cell>
        </row>
        <row r="61">
          <cell r="A61">
            <v>75</v>
          </cell>
          <cell r="C61" t="str">
            <v>HYPERTENSION                                                                      </v>
          </cell>
          <cell r="D61">
            <v>0</v>
          </cell>
          <cell r="E61" t="str">
            <v>.</v>
          </cell>
          <cell r="F61">
            <v>16</v>
          </cell>
          <cell r="G61">
            <v>9761</v>
          </cell>
          <cell r="H61">
            <v>35</v>
          </cell>
          <cell r="I61">
            <v>11905.7</v>
          </cell>
          <cell r="J61">
            <v>22</v>
          </cell>
          <cell r="K61">
            <v>13300.8</v>
          </cell>
          <cell r="L61">
            <v>2</v>
          </cell>
          <cell r="M61">
            <v>16390.2</v>
          </cell>
          <cell r="N61">
            <v>75</v>
          </cell>
          <cell r="O61">
            <v>11900.2</v>
          </cell>
        </row>
        <row r="62">
          <cell r="A62">
            <v>74</v>
          </cell>
          <cell r="C62" t="str">
            <v>SHOULDER, UPPER ARM  &amp; FOREARM PROCEDURES                                         </v>
          </cell>
          <cell r="D62">
            <v>0</v>
          </cell>
          <cell r="E62" t="str">
            <v>.</v>
          </cell>
          <cell r="F62">
            <v>11</v>
          </cell>
          <cell r="G62">
            <v>13976.9</v>
          </cell>
          <cell r="H62">
            <v>53</v>
          </cell>
          <cell r="I62">
            <v>29847.4</v>
          </cell>
          <cell r="J62">
            <v>7</v>
          </cell>
          <cell r="K62">
            <v>44585.6</v>
          </cell>
          <cell r="L62">
            <v>3</v>
          </cell>
          <cell r="M62">
            <v>73718.7</v>
          </cell>
          <cell r="N62">
            <v>74</v>
          </cell>
          <cell r="O62">
            <v>29542.8</v>
          </cell>
        </row>
        <row r="63">
          <cell r="A63">
            <v>73</v>
          </cell>
          <cell r="C63" t="str">
            <v>RESPIRATORY SIGNS, SYMPTOMS &amp; MINOR DIAGNOSES                                     </v>
          </cell>
          <cell r="D63">
            <v>0</v>
          </cell>
          <cell r="E63" t="str">
            <v>.</v>
          </cell>
          <cell r="F63">
            <v>25</v>
          </cell>
          <cell r="G63">
            <v>6301.2</v>
          </cell>
          <cell r="H63">
            <v>29</v>
          </cell>
          <cell r="I63">
            <v>13312.7</v>
          </cell>
          <cell r="J63">
            <v>19</v>
          </cell>
          <cell r="K63">
            <v>14544</v>
          </cell>
          <cell r="L63">
            <v>0</v>
          </cell>
          <cell r="M63" t="str">
            <v>.</v>
          </cell>
          <cell r="N63">
            <v>73</v>
          </cell>
          <cell r="O63">
            <v>11131.9</v>
          </cell>
        </row>
        <row r="64">
          <cell r="A64">
            <v>71</v>
          </cell>
          <cell r="C64" t="str">
            <v>OTHER VASCULAR PROCEDURES                                                         </v>
          </cell>
          <cell r="D64">
            <v>0</v>
          </cell>
          <cell r="E64" t="str">
            <v>.</v>
          </cell>
          <cell r="F64">
            <v>22</v>
          </cell>
          <cell r="G64">
            <v>28536.2</v>
          </cell>
          <cell r="H64">
            <v>21</v>
          </cell>
          <cell r="I64">
            <v>43382.9</v>
          </cell>
          <cell r="J64">
            <v>22</v>
          </cell>
          <cell r="K64">
            <v>49478.95</v>
          </cell>
          <cell r="L64">
            <v>6</v>
          </cell>
          <cell r="M64">
            <v>91123.45</v>
          </cell>
          <cell r="N64">
            <v>71</v>
          </cell>
          <cell r="O64">
            <v>43382.9</v>
          </cell>
        </row>
        <row r="65">
          <cell r="A65">
            <v>70</v>
          </cell>
          <cell r="C65" t="str">
            <v>PERIPHERAL, CRANIAL &amp; AUTONOMIC NERVE DISORDERS                                   </v>
          </cell>
          <cell r="D65">
            <v>0</v>
          </cell>
          <cell r="E65" t="str">
            <v>.</v>
          </cell>
          <cell r="F65">
            <v>8</v>
          </cell>
          <cell r="G65">
            <v>14779.85</v>
          </cell>
          <cell r="H65">
            <v>26</v>
          </cell>
          <cell r="I65">
            <v>12966.6</v>
          </cell>
          <cell r="J65">
            <v>35</v>
          </cell>
          <cell r="K65">
            <v>14893.1</v>
          </cell>
          <cell r="L65">
            <v>1</v>
          </cell>
          <cell r="M65">
            <v>70576.5</v>
          </cell>
          <cell r="N65">
            <v>70</v>
          </cell>
          <cell r="O65">
            <v>14255.05</v>
          </cell>
        </row>
        <row r="66">
          <cell r="A66">
            <v>68.001</v>
          </cell>
          <cell r="C66" t="str">
            <v>ALCOHOL ABUSE &amp; DEPENDENCE                                                        </v>
          </cell>
          <cell r="D66">
            <v>0</v>
          </cell>
          <cell r="E66" t="str">
            <v>.</v>
          </cell>
          <cell r="F66">
            <v>3</v>
          </cell>
          <cell r="G66">
            <v>12738.7</v>
          </cell>
          <cell r="H66">
            <v>35</v>
          </cell>
          <cell r="I66">
            <v>10092.4</v>
          </cell>
          <cell r="J66">
            <v>25</v>
          </cell>
          <cell r="K66">
            <v>16161.9</v>
          </cell>
          <cell r="L66">
            <v>5</v>
          </cell>
          <cell r="M66">
            <v>47768.7</v>
          </cell>
          <cell r="N66">
            <v>68</v>
          </cell>
          <cell r="O66">
            <v>12124.3</v>
          </cell>
        </row>
        <row r="67">
          <cell r="A67">
            <v>68</v>
          </cell>
          <cell r="C67" t="str">
            <v>INFECTIOUS &amp; PARASITIC DISEASES INCLUDING HIV W O.R. PROCEDURE                    </v>
          </cell>
          <cell r="D67">
            <v>0</v>
          </cell>
          <cell r="E67" t="str">
            <v>.</v>
          </cell>
          <cell r="F67">
            <v>2</v>
          </cell>
          <cell r="G67">
            <v>13614.4</v>
          </cell>
          <cell r="H67">
            <v>9</v>
          </cell>
          <cell r="I67">
            <v>27850.1</v>
          </cell>
          <cell r="J67">
            <v>27</v>
          </cell>
          <cell r="K67">
            <v>42169.4</v>
          </cell>
          <cell r="L67">
            <v>30</v>
          </cell>
          <cell r="M67">
            <v>75775.15</v>
          </cell>
          <cell r="N67">
            <v>68</v>
          </cell>
          <cell r="O67">
            <v>54063.45</v>
          </cell>
        </row>
        <row r="68">
          <cell r="A68">
            <v>62</v>
          </cell>
          <cell r="C68" t="str">
            <v>BRONCHIOLITIS &amp; RSV PNEUMONIA                                                     </v>
          </cell>
          <cell r="D68">
            <v>0</v>
          </cell>
          <cell r="E68" t="str">
            <v>.</v>
          </cell>
          <cell r="F68">
            <v>31</v>
          </cell>
          <cell r="G68">
            <v>4685</v>
          </cell>
          <cell r="H68">
            <v>29</v>
          </cell>
          <cell r="I68">
            <v>6237.2</v>
          </cell>
          <cell r="J68">
            <v>2</v>
          </cell>
          <cell r="K68">
            <v>4566.85</v>
          </cell>
          <cell r="L68">
            <v>0</v>
          </cell>
          <cell r="M68" t="str">
            <v>.</v>
          </cell>
          <cell r="N68">
            <v>62</v>
          </cell>
          <cell r="O68">
            <v>5168.55</v>
          </cell>
        </row>
        <row r="69">
          <cell r="A69">
            <v>61</v>
          </cell>
          <cell r="C69" t="str">
            <v>NONTRAUMATIC STUPOR &amp; COMA                                                        </v>
          </cell>
          <cell r="D69">
            <v>0</v>
          </cell>
          <cell r="E69" t="str">
            <v>.</v>
          </cell>
          <cell r="F69">
            <v>6</v>
          </cell>
          <cell r="G69">
            <v>12229.85</v>
          </cell>
          <cell r="H69">
            <v>7</v>
          </cell>
          <cell r="I69">
            <v>15402.4</v>
          </cell>
          <cell r="J69">
            <v>42</v>
          </cell>
          <cell r="K69">
            <v>16341.3</v>
          </cell>
          <cell r="L69">
            <v>6</v>
          </cell>
          <cell r="M69">
            <v>12495.05</v>
          </cell>
          <cell r="N69">
            <v>61</v>
          </cell>
          <cell r="O69">
            <v>14182.4</v>
          </cell>
        </row>
        <row r="70">
          <cell r="A70">
            <v>60</v>
          </cell>
          <cell r="C70" t="str">
            <v>RESPIRATORY MALIGNANCY                                                            </v>
          </cell>
          <cell r="D70">
            <v>0</v>
          </cell>
          <cell r="E70" t="str">
            <v>.</v>
          </cell>
          <cell r="F70">
            <v>1</v>
          </cell>
          <cell r="G70">
            <v>8717.7</v>
          </cell>
          <cell r="H70">
            <v>14</v>
          </cell>
          <cell r="I70">
            <v>20509.55</v>
          </cell>
          <cell r="J70">
            <v>32</v>
          </cell>
          <cell r="K70">
            <v>24488.35</v>
          </cell>
          <cell r="L70">
            <v>13</v>
          </cell>
          <cell r="M70">
            <v>40042.8</v>
          </cell>
          <cell r="N70">
            <v>60</v>
          </cell>
          <cell r="O70">
            <v>25116.85</v>
          </cell>
        </row>
        <row r="71">
          <cell r="A71">
            <v>58</v>
          </cell>
          <cell r="C71" t="str">
            <v>FOOT &amp; TOE PROCEDURES                                                             </v>
          </cell>
          <cell r="D71">
            <v>0</v>
          </cell>
          <cell r="E71" t="str">
            <v>.</v>
          </cell>
          <cell r="F71">
            <v>5</v>
          </cell>
          <cell r="G71">
            <v>14280.7</v>
          </cell>
          <cell r="H71">
            <v>20</v>
          </cell>
          <cell r="I71">
            <v>23458.25</v>
          </cell>
          <cell r="J71">
            <v>27</v>
          </cell>
          <cell r="K71">
            <v>31526.7</v>
          </cell>
          <cell r="L71">
            <v>6</v>
          </cell>
          <cell r="M71">
            <v>60004.65</v>
          </cell>
          <cell r="N71">
            <v>58</v>
          </cell>
          <cell r="O71">
            <v>28127.4</v>
          </cell>
        </row>
        <row r="72">
          <cell r="A72">
            <v>57.001</v>
          </cell>
          <cell r="C72" t="str">
            <v>ABDOMINAL PAIN                                                                    </v>
          </cell>
          <cell r="D72">
            <v>0</v>
          </cell>
          <cell r="E72" t="str">
            <v>.</v>
          </cell>
          <cell r="F72">
            <v>21</v>
          </cell>
          <cell r="G72">
            <v>9575.7</v>
          </cell>
          <cell r="H72">
            <v>25</v>
          </cell>
          <cell r="I72">
            <v>12894.7</v>
          </cell>
          <cell r="J72">
            <v>9</v>
          </cell>
          <cell r="K72">
            <v>15109.9</v>
          </cell>
          <cell r="L72">
            <v>2</v>
          </cell>
          <cell r="M72">
            <v>34197.45</v>
          </cell>
          <cell r="N72">
            <v>57</v>
          </cell>
          <cell r="O72">
            <v>13005.3</v>
          </cell>
        </row>
        <row r="73">
          <cell r="A73">
            <v>57</v>
          </cell>
          <cell r="C73" t="str">
            <v>CORONARY BYPASS W CARDIAC CATH OR PERCUTANEOUS CARDIAC PROCEDURE                  </v>
          </cell>
          <cell r="D73">
            <v>0</v>
          </cell>
          <cell r="E73" t="str">
            <v>.</v>
          </cell>
          <cell r="F73">
            <v>4</v>
          </cell>
          <cell r="G73">
            <v>116975.1</v>
          </cell>
          <cell r="H73">
            <v>25</v>
          </cell>
          <cell r="I73">
            <v>117465.1</v>
          </cell>
          <cell r="J73">
            <v>20</v>
          </cell>
          <cell r="K73">
            <v>123687</v>
          </cell>
          <cell r="L73">
            <v>8</v>
          </cell>
          <cell r="M73">
            <v>194643.25</v>
          </cell>
          <cell r="N73">
            <v>57</v>
          </cell>
          <cell r="O73">
            <v>125453.6</v>
          </cell>
        </row>
        <row r="74">
          <cell r="A74">
            <v>56</v>
          </cell>
          <cell r="C74" t="str">
            <v>OTHER KIDNEY &amp; URINARY TRACT DIAGNOSES, SIGNS &amp; SYMPTOMS                          </v>
          </cell>
          <cell r="D74">
            <v>0</v>
          </cell>
          <cell r="E74" t="str">
            <v>.</v>
          </cell>
          <cell r="F74">
            <v>5</v>
          </cell>
          <cell r="G74">
            <v>12046.2</v>
          </cell>
          <cell r="H74">
            <v>30</v>
          </cell>
          <cell r="I74">
            <v>11698.7</v>
          </cell>
          <cell r="J74">
            <v>20</v>
          </cell>
          <cell r="K74">
            <v>21141.3</v>
          </cell>
          <cell r="L74">
            <v>1</v>
          </cell>
          <cell r="M74">
            <v>122570.9</v>
          </cell>
          <cell r="N74">
            <v>56</v>
          </cell>
          <cell r="O74">
            <v>13603.8</v>
          </cell>
        </row>
        <row r="75">
          <cell r="A75">
            <v>55</v>
          </cell>
          <cell r="C75" t="str">
            <v>DISORDERS OF GALLBLADDER &amp; BILIARY TRACT                                          </v>
          </cell>
          <cell r="D75">
            <v>0</v>
          </cell>
          <cell r="E75" t="str">
            <v>.</v>
          </cell>
          <cell r="F75">
            <v>12</v>
          </cell>
          <cell r="G75">
            <v>10526.2</v>
          </cell>
          <cell r="H75">
            <v>20</v>
          </cell>
          <cell r="I75">
            <v>13613.05</v>
          </cell>
          <cell r="J75">
            <v>21</v>
          </cell>
          <cell r="K75">
            <v>22384.4</v>
          </cell>
          <cell r="L75">
            <v>2</v>
          </cell>
          <cell r="M75">
            <v>53627.85</v>
          </cell>
          <cell r="N75">
            <v>55</v>
          </cell>
          <cell r="O75">
            <v>14642</v>
          </cell>
        </row>
        <row r="76">
          <cell r="A76">
            <v>54.001</v>
          </cell>
          <cell r="C76" t="str">
            <v>INTERVERTEBRAL DISC EXCISION &amp; DECOMPRESSION                                      </v>
          </cell>
          <cell r="D76">
            <v>0</v>
          </cell>
          <cell r="E76" t="str">
            <v>.</v>
          </cell>
          <cell r="F76">
            <v>18</v>
          </cell>
          <cell r="G76">
            <v>18489.95</v>
          </cell>
          <cell r="H76">
            <v>14</v>
          </cell>
          <cell r="I76">
            <v>30685.3</v>
          </cell>
          <cell r="J76">
            <v>19</v>
          </cell>
          <cell r="K76">
            <v>34209.6</v>
          </cell>
          <cell r="L76">
            <v>3</v>
          </cell>
          <cell r="M76">
            <v>56949.9</v>
          </cell>
          <cell r="N76">
            <v>54</v>
          </cell>
          <cell r="O76">
            <v>30685.3</v>
          </cell>
        </row>
        <row r="77">
          <cell r="A77">
            <v>54</v>
          </cell>
          <cell r="C77" t="str">
            <v>CARDIAC CATHETERIZATION FOR ISCHEMIC HEART DISEASE                                </v>
          </cell>
          <cell r="D77">
            <v>0</v>
          </cell>
          <cell r="E77" t="str">
            <v>.</v>
          </cell>
          <cell r="F77">
            <v>19</v>
          </cell>
          <cell r="G77">
            <v>16584.1</v>
          </cell>
          <cell r="H77">
            <v>25</v>
          </cell>
          <cell r="I77">
            <v>19039</v>
          </cell>
          <cell r="J77">
            <v>10</v>
          </cell>
          <cell r="K77">
            <v>24568.65</v>
          </cell>
          <cell r="L77">
            <v>0</v>
          </cell>
          <cell r="M77" t="str">
            <v>.</v>
          </cell>
          <cell r="N77">
            <v>54</v>
          </cell>
          <cell r="O77">
            <v>17685.8</v>
          </cell>
        </row>
        <row r="78">
          <cell r="A78">
            <v>53.001</v>
          </cell>
          <cell r="C78" t="str">
            <v>URINARY STONES &amp; ACQUIRED UPPER URINARY TRACT OBSTRUCTION                         </v>
          </cell>
          <cell r="D78">
            <v>0</v>
          </cell>
          <cell r="E78" t="str">
            <v>.</v>
          </cell>
          <cell r="F78">
            <v>16</v>
          </cell>
          <cell r="G78">
            <v>6195.55</v>
          </cell>
          <cell r="H78">
            <v>20</v>
          </cell>
          <cell r="I78">
            <v>14813.45</v>
          </cell>
          <cell r="J78">
            <v>16</v>
          </cell>
          <cell r="K78">
            <v>16565.55</v>
          </cell>
          <cell r="L78">
            <v>1</v>
          </cell>
          <cell r="M78">
            <v>14339.7</v>
          </cell>
          <cell r="N78">
            <v>53</v>
          </cell>
          <cell r="O78">
            <v>14376.5</v>
          </cell>
        </row>
        <row r="79">
          <cell r="A79">
            <v>53</v>
          </cell>
          <cell r="C79" t="str">
            <v>INFECTIONS OF UPPER RESPIRATORY TRACT                                             </v>
          </cell>
          <cell r="D79">
            <v>0</v>
          </cell>
          <cell r="E79" t="str">
            <v>.</v>
          </cell>
          <cell r="F79">
            <v>26</v>
          </cell>
          <cell r="G79">
            <v>4196.6</v>
          </cell>
          <cell r="H79">
            <v>23</v>
          </cell>
          <cell r="I79">
            <v>7692.2</v>
          </cell>
          <cell r="J79">
            <v>4</v>
          </cell>
          <cell r="K79">
            <v>13173.55</v>
          </cell>
          <cell r="L79">
            <v>0</v>
          </cell>
          <cell r="M79" t="str">
            <v>.</v>
          </cell>
          <cell r="N79">
            <v>53</v>
          </cell>
          <cell r="O79">
            <v>5588.2</v>
          </cell>
        </row>
        <row r="80">
          <cell r="A80">
            <v>51</v>
          </cell>
          <cell r="C80" t="str">
            <v>CARDIAC VALVE PROCEDURES W/O CARDIAC CATHETERIZATION                              </v>
          </cell>
          <cell r="D80">
            <v>0</v>
          </cell>
          <cell r="E80" t="str">
            <v>.</v>
          </cell>
          <cell r="F80">
            <v>13</v>
          </cell>
          <cell r="G80">
            <v>103238.9</v>
          </cell>
          <cell r="H80">
            <v>14</v>
          </cell>
          <cell r="I80">
            <v>118658.75</v>
          </cell>
          <cell r="J80">
            <v>21</v>
          </cell>
          <cell r="K80">
            <v>132174.7</v>
          </cell>
          <cell r="L80">
            <v>3</v>
          </cell>
          <cell r="M80">
            <v>228808.7</v>
          </cell>
          <cell r="N80">
            <v>51</v>
          </cell>
          <cell r="O80">
            <v>124655.4</v>
          </cell>
        </row>
        <row r="81">
          <cell r="A81">
            <v>50</v>
          </cell>
          <cell r="C81" t="str">
            <v>INFLAMMATORY BOWEL DISEASE                                                        </v>
          </cell>
          <cell r="D81">
            <v>0</v>
          </cell>
          <cell r="E81" t="str">
            <v>.</v>
          </cell>
          <cell r="F81">
            <v>8</v>
          </cell>
          <cell r="G81">
            <v>10402.8</v>
          </cell>
          <cell r="H81">
            <v>32</v>
          </cell>
          <cell r="I81">
            <v>15460.7</v>
          </cell>
          <cell r="J81">
            <v>9</v>
          </cell>
          <cell r="K81">
            <v>16288.7</v>
          </cell>
          <cell r="L81">
            <v>1</v>
          </cell>
          <cell r="M81">
            <v>15423.2</v>
          </cell>
          <cell r="N81">
            <v>50</v>
          </cell>
          <cell r="O81">
            <v>14970.2</v>
          </cell>
        </row>
        <row r="82">
          <cell r="A82">
            <v>48.001</v>
          </cell>
          <cell r="C82" t="str">
            <v>MODERATELY EXTENSIVE PROCEDURE UNRELATED TO PRINCIPAL DIAGNOSIS                   </v>
          </cell>
          <cell r="D82">
            <v>0</v>
          </cell>
          <cell r="E82" t="str">
            <v>.</v>
          </cell>
          <cell r="F82">
            <v>1</v>
          </cell>
          <cell r="G82">
            <v>12867</v>
          </cell>
          <cell r="H82">
            <v>15</v>
          </cell>
          <cell r="I82">
            <v>22819.7</v>
          </cell>
          <cell r="J82">
            <v>21</v>
          </cell>
          <cell r="K82">
            <v>40215.2</v>
          </cell>
          <cell r="L82">
            <v>11</v>
          </cell>
          <cell r="M82">
            <v>66226.5</v>
          </cell>
          <cell r="N82">
            <v>48</v>
          </cell>
          <cell r="O82">
            <v>38015</v>
          </cell>
        </row>
        <row r="83">
          <cell r="A83">
            <v>48</v>
          </cell>
          <cell r="C83" t="str">
            <v>CARDIAC DEFIBRILLATOR &amp; HEART ASSIST IMPLANT                                      </v>
          </cell>
          <cell r="D83">
            <v>0</v>
          </cell>
          <cell r="E83" t="str">
            <v>.</v>
          </cell>
          <cell r="F83">
            <v>14</v>
          </cell>
          <cell r="G83">
            <v>97290</v>
          </cell>
          <cell r="H83">
            <v>24</v>
          </cell>
          <cell r="I83">
            <v>111263.05</v>
          </cell>
          <cell r="J83">
            <v>5</v>
          </cell>
          <cell r="K83">
            <v>103440.4</v>
          </cell>
          <cell r="L83">
            <v>5</v>
          </cell>
          <cell r="M83">
            <v>134784.7</v>
          </cell>
          <cell r="N83">
            <v>48</v>
          </cell>
          <cell r="O83">
            <v>105291.7</v>
          </cell>
        </row>
        <row r="84">
          <cell r="A84">
            <v>47</v>
          </cell>
          <cell r="C84" t="str">
            <v>CARDIAC CATHETERIZATION W CIRC DISORD EXC ISCHEMIC HEART DISEASE                  </v>
          </cell>
          <cell r="D84">
            <v>0</v>
          </cell>
          <cell r="E84" t="str">
            <v>.</v>
          </cell>
          <cell r="F84">
            <v>9</v>
          </cell>
          <cell r="G84">
            <v>22198.7</v>
          </cell>
          <cell r="H84">
            <v>3</v>
          </cell>
          <cell r="I84">
            <v>18457</v>
          </cell>
          <cell r="J84">
            <v>25</v>
          </cell>
          <cell r="K84">
            <v>30733.4</v>
          </cell>
          <cell r="L84">
            <v>10</v>
          </cell>
          <cell r="M84">
            <v>48236.05</v>
          </cell>
          <cell r="N84">
            <v>47</v>
          </cell>
          <cell r="O84">
            <v>29681.9</v>
          </cell>
        </row>
        <row r="85">
          <cell r="A85">
            <v>46</v>
          </cell>
          <cell r="C85" t="str">
            <v>MALFUNCTION, REACTION, COMPLIC OF GENITOURINARY DEVICE OR PROC                    </v>
          </cell>
          <cell r="D85">
            <v>0</v>
          </cell>
          <cell r="E85" t="str">
            <v>.</v>
          </cell>
          <cell r="F85">
            <v>0</v>
          </cell>
          <cell r="G85" t="str">
            <v>.</v>
          </cell>
          <cell r="H85">
            <v>7</v>
          </cell>
          <cell r="I85">
            <v>14837.6</v>
          </cell>
          <cell r="J85">
            <v>26</v>
          </cell>
          <cell r="K85">
            <v>15968.1</v>
          </cell>
          <cell r="L85">
            <v>13</v>
          </cell>
          <cell r="M85">
            <v>39730.6</v>
          </cell>
          <cell r="N85">
            <v>46</v>
          </cell>
          <cell r="O85">
            <v>20358.5</v>
          </cell>
        </row>
        <row r="86">
          <cell r="A86">
            <v>45</v>
          </cell>
          <cell r="C86" t="str">
            <v>OTHER DISORDERS OF THE LIVER                                                      </v>
          </cell>
          <cell r="D86">
            <v>0</v>
          </cell>
          <cell r="E86" t="str">
            <v>.</v>
          </cell>
          <cell r="F86">
            <v>1</v>
          </cell>
          <cell r="G86">
            <v>1584.2</v>
          </cell>
          <cell r="H86">
            <v>10</v>
          </cell>
          <cell r="I86">
            <v>12474.8</v>
          </cell>
          <cell r="J86">
            <v>25</v>
          </cell>
          <cell r="K86">
            <v>15717.9</v>
          </cell>
          <cell r="L86">
            <v>9</v>
          </cell>
          <cell r="M86">
            <v>35570.1</v>
          </cell>
          <cell r="N86">
            <v>45</v>
          </cell>
          <cell r="O86">
            <v>16139.7</v>
          </cell>
        </row>
        <row r="87">
          <cell r="A87">
            <v>44.001</v>
          </cell>
          <cell r="C87" t="str">
            <v>HIV W MULTIPLE MAJOR HIV RELATED CONDITIONS                                       </v>
          </cell>
          <cell r="D87">
            <v>0</v>
          </cell>
          <cell r="E87" t="str">
            <v>.</v>
          </cell>
          <cell r="F87">
            <v>0</v>
          </cell>
          <cell r="G87" t="str">
            <v>.</v>
          </cell>
          <cell r="H87">
            <v>0</v>
          </cell>
          <cell r="I87" t="str">
            <v>.</v>
          </cell>
          <cell r="J87">
            <v>18</v>
          </cell>
          <cell r="K87">
            <v>24911.55</v>
          </cell>
          <cell r="L87">
            <v>26</v>
          </cell>
          <cell r="M87">
            <v>79493.4</v>
          </cell>
          <cell r="N87">
            <v>44</v>
          </cell>
          <cell r="O87">
            <v>47238.6</v>
          </cell>
        </row>
        <row r="88">
          <cell r="A88">
            <v>44.001</v>
          </cell>
          <cell r="C88" t="str">
            <v>NEONATE, BIRTHWT &gt;2499G W RESP DIST SYND/OTH MAJ RESP COND                        </v>
          </cell>
          <cell r="D88">
            <v>0</v>
          </cell>
          <cell r="E88" t="str">
            <v>.</v>
          </cell>
          <cell r="F88">
            <v>12</v>
          </cell>
          <cell r="G88">
            <v>13175.95</v>
          </cell>
          <cell r="H88">
            <v>17</v>
          </cell>
          <cell r="I88">
            <v>16386.4</v>
          </cell>
          <cell r="J88">
            <v>13</v>
          </cell>
          <cell r="K88">
            <v>18866.4</v>
          </cell>
          <cell r="L88">
            <v>2</v>
          </cell>
          <cell r="M88">
            <v>43313.5</v>
          </cell>
          <cell r="N88">
            <v>44</v>
          </cell>
          <cell r="O88">
            <v>16775.4</v>
          </cell>
        </row>
        <row r="89">
          <cell r="A89">
            <v>44</v>
          </cell>
          <cell r="C89" t="str">
            <v>RESPIRATORY SYSTEM DIAGNOSIS W VENTILATOR SUPPORT 96+ HOURS                       </v>
          </cell>
          <cell r="D89">
            <v>0</v>
          </cell>
          <cell r="E89" t="str">
            <v>.</v>
          </cell>
          <cell r="F89">
            <v>0</v>
          </cell>
          <cell r="G89" t="str">
            <v>.</v>
          </cell>
          <cell r="H89">
            <v>3</v>
          </cell>
          <cell r="I89">
            <v>43620.6</v>
          </cell>
          <cell r="J89">
            <v>12</v>
          </cell>
          <cell r="K89">
            <v>67985.25</v>
          </cell>
          <cell r="L89">
            <v>29</v>
          </cell>
          <cell r="M89">
            <v>95099.7</v>
          </cell>
          <cell r="N89">
            <v>44</v>
          </cell>
          <cell r="O89">
            <v>77721.7</v>
          </cell>
        </row>
        <row r="90">
          <cell r="A90">
            <v>43.001</v>
          </cell>
          <cell r="C90" t="str">
            <v>HEPATIC COMA &amp; OTHER MAJOR ACUTE LIVER DISORDERS                                  </v>
          </cell>
          <cell r="D90">
            <v>0</v>
          </cell>
          <cell r="E90" t="str">
            <v>.</v>
          </cell>
          <cell r="F90">
            <v>3</v>
          </cell>
          <cell r="G90">
            <v>11592.2</v>
          </cell>
          <cell r="H90">
            <v>13</v>
          </cell>
          <cell r="I90">
            <v>10929.7</v>
          </cell>
          <cell r="J90">
            <v>19</v>
          </cell>
          <cell r="K90">
            <v>19657</v>
          </cell>
          <cell r="L90">
            <v>8</v>
          </cell>
          <cell r="M90">
            <v>30640.95</v>
          </cell>
          <cell r="N90">
            <v>43</v>
          </cell>
          <cell r="O90">
            <v>19238.6</v>
          </cell>
        </row>
        <row r="91">
          <cell r="A91">
            <v>43.001</v>
          </cell>
          <cell r="C91" t="str">
            <v>CORONARY BYPASS W/O CARDIAC CATH OR PERCUTANEOUS CARDIAC PROCEDURE                </v>
          </cell>
          <cell r="D91">
            <v>0</v>
          </cell>
          <cell r="E91" t="str">
            <v>.</v>
          </cell>
          <cell r="F91">
            <v>2</v>
          </cell>
          <cell r="G91">
            <v>86792.85</v>
          </cell>
          <cell r="H91">
            <v>22</v>
          </cell>
          <cell r="I91">
            <v>91826.4</v>
          </cell>
          <cell r="J91">
            <v>12</v>
          </cell>
          <cell r="K91">
            <v>136884.15</v>
          </cell>
          <cell r="L91">
            <v>7</v>
          </cell>
          <cell r="M91">
            <v>147467.4</v>
          </cell>
          <cell r="N91">
            <v>43</v>
          </cell>
          <cell r="O91">
            <v>112941.5</v>
          </cell>
        </row>
        <row r="92">
          <cell r="A92">
            <v>43.001</v>
          </cell>
          <cell r="C92" t="str">
            <v>DEGENERATIVE NERVOUS SYSTEM DISORDERS EXC MULT SCLEROSIS                          </v>
          </cell>
          <cell r="D92">
            <v>0</v>
          </cell>
          <cell r="E92" t="str">
            <v>.</v>
          </cell>
          <cell r="F92">
            <v>5</v>
          </cell>
          <cell r="G92">
            <v>8906.2</v>
          </cell>
          <cell r="H92">
            <v>29</v>
          </cell>
          <cell r="I92">
            <v>12415.4</v>
          </cell>
          <cell r="J92">
            <v>9</v>
          </cell>
          <cell r="K92">
            <v>17417.9</v>
          </cell>
          <cell r="L92">
            <v>0</v>
          </cell>
          <cell r="M92" t="str">
            <v>.</v>
          </cell>
          <cell r="N92">
            <v>43</v>
          </cell>
          <cell r="O92">
            <v>13096.6</v>
          </cell>
        </row>
        <row r="93">
          <cell r="A93">
            <v>43</v>
          </cell>
          <cell r="C93" t="str">
            <v>EXTRACRANIAL VASCULAR PROCEDURES                                                  </v>
          </cell>
          <cell r="D93">
            <v>0</v>
          </cell>
          <cell r="E93" t="str">
            <v>.</v>
          </cell>
          <cell r="F93">
            <v>23</v>
          </cell>
          <cell r="G93">
            <v>18423.3</v>
          </cell>
          <cell r="H93">
            <v>16</v>
          </cell>
          <cell r="I93">
            <v>20136.65</v>
          </cell>
          <cell r="J93">
            <v>3</v>
          </cell>
          <cell r="K93">
            <v>48607</v>
          </cell>
          <cell r="L93">
            <v>1</v>
          </cell>
          <cell r="M93">
            <v>79855.2</v>
          </cell>
          <cell r="N93">
            <v>43</v>
          </cell>
          <cell r="O93">
            <v>19303.2</v>
          </cell>
        </row>
        <row r="94">
          <cell r="A94">
            <v>42.001</v>
          </cell>
          <cell r="C94" t="str">
            <v>NEONATE BWT 2000-2499G, NORMAL NEWBORN OR NEONATE W OTHER PROBLEM                 </v>
          </cell>
          <cell r="D94">
            <v>0</v>
          </cell>
          <cell r="E94" t="str">
            <v>.</v>
          </cell>
          <cell r="F94">
            <v>12</v>
          </cell>
          <cell r="G94">
            <v>3997.6</v>
          </cell>
          <cell r="H94">
            <v>15</v>
          </cell>
          <cell r="I94">
            <v>6829.9</v>
          </cell>
          <cell r="J94">
            <v>15</v>
          </cell>
          <cell r="K94">
            <v>16873.5</v>
          </cell>
          <cell r="L94">
            <v>0</v>
          </cell>
          <cell r="M94" t="str">
            <v>.</v>
          </cell>
          <cell r="N94">
            <v>42</v>
          </cell>
          <cell r="O94">
            <v>8726.65</v>
          </cell>
        </row>
        <row r="95">
          <cell r="A95">
            <v>42</v>
          </cell>
          <cell r="C95" t="str">
            <v>OTHER CIRCULATORY SYSTEM DIAGNOSES                                                </v>
          </cell>
          <cell r="D95">
            <v>0</v>
          </cell>
          <cell r="E95" t="str">
            <v>.</v>
          </cell>
          <cell r="F95">
            <v>8</v>
          </cell>
          <cell r="G95">
            <v>14344.45</v>
          </cell>
          <cell r="H95">
            <v>22</v>
          </cell>
          <cell r="I95">
            <v>15275.05</v>
          </cell>
          <cell r="J95">
            <v>9</v>
          </cell>
          <cell r="K95">
            <v>18260.7</v>
          </cell>
          <cell r="L95">
            <v>3</v>
          </cell>
          <cell r="M95">
            <v>32462</v>
          </cell>
          <cell r="N95">
            <v>42</v>
          </cell>
          <cell r="O95">
            <v>15371.5</v>
          </cell>
        </row>
        <row r="96">
          <cell r="A96">
            <v>40</v>
          </cell>
          <cell r="C96" t="str">
            <v>MIGRAINE &amp; OTHER HEADACHES                                                        </v>
          </cell>
          <cell r="D96">
            <v>0</v>
          </cell>
          <cell r="E96" t="str">
            <v>.</v>
          </cell>
          <cell r="F96">
            <v>15</v>
          </cell>
          <cell r="G96">
            <v>10574.4</v>
          </cell>
          <cell r="H96">
            <v>20</v>
          </cell>
          <cell r="I96">
            <v>14664.75</v>
          </cell>
          <cell r="J96">
            <v>5</v>
          </cell>
          <cell r="K96">
            <v>16831.9</v>
          </cell>
          <cell r="L96">
            <v>0</v>
          </cell>
          <cell r="M96" t="str">
            <v>.</v>
          </cell>
          <cell r="N96">
            <v>40</v>
          </cell>
          <cell r="O96">
            <v>13985.45</v>
          </cell>
        </row>
        <row r="97">
          <cell r="A97">
            <v>39.001</v>
          </cell>
          <cell r="C97" t="str">
            <v>SIGNS, SYMPTOMS &amp; OTHER FACTORS INFLUENCING HEALTH STATUS                         </v>
          </cell>
          <cell r="D97">
            <v>0</v>
          </cell>
          <cell r="E97" t="str">
            <v>.</v>
          </cell>
          <cell r="F97">
            <v>9</v>
          </cell>
          <cell r="G97">
            <v>9085.7</v>
          </cell>
          <cell r="H97">
            <v>15</v>
          </cell>
          <cell r="I97">
            <v>14099.7</v>
          </cell>
          <cell r="J97">
            <v>13</v>
          </cell>
          <cell r="K97">
            <v>14773</v>
          </cell>
          <cell r="L97">
            <v>2</v>
          </cell>
          <cell r="M97">
            <v>52825.1</v>
          </cell>
          <cell r="N97">
            <v>39</v>
          </cell>
          <cell r="O97">
            <v>14099.7</v>
          </cell>
        </row>
        <row r="98">
          <cell r="A98">
            <v>39.001</v>
          </cell>
          <cell r="C98" t="str">
            <v>FRACTURES &amp; DISLOCATIONS EXCEPT FEMUR, PELVIS &amp; BACK                              </v>
          </cell>
          <cell r="D98">
            <v>0</v>
          </cell>
          <cell r="E98" t="str">
            <v>.</v>
          </cell>
          <cell r="F98">
            <v>12</v>
          </cell>
          <cell r="G98">
            <v>9216.4</v>
          </cell>
          <cell r="H98">
            <v>20</v>
          </cell>
          <cell r="I98">
            <v>11523.35</v>
          </cell>
          <cell r="J98">
            <v>7</v>
          </cell>
          <cell r="K98">
            <v>10976.2</v>
          </cell>
          <cell r="L98">
            <v>0</v>
          </cell>
          <cell r="M98" t="str">
            <v>.</v>
          </cell>
          <cell r="N98">
            <v>39</v>
          </cell>
          <cell r="O98">
            <v>10891.7</v>
          </cell>
        </row>
        <row r="99">
          <cell r="A99">
            <v>39</v>
          </cell>
          <cell r="C99" t="str">
            <v>MAJOR CHEST &amp; RESPIRATORY TRAUMA                                                  </v>
          </cell>
          <cell r="D99">
            <v>0</v>
          </cell>
          <cell r="E99" t="str">
            <v>.</v>
          </cell>
          <cell r="F99">
            <v>11</v>
          </cell>
          <cell r="G99">
            <v>15033.7</v>
          </cell>
          <cell r="H99">
            <v>17</v>
          </cell>
          <cell r="I99">
            <v>11793.7</v>
          </cell>
          <cell r="J99">
            <v>10</v>
          </cell>
          <cell r="K99">
            <v>22278.7</v>
          </cell>
          <cell r="L99">
            <v>1</v>
          </cell>
          <cell r="M99">
            <v>17534.9</v>
          </cell>
          <cell r="N99">
            <v>39</v>
          </cell>
          <cell r="O99">
            <v>15033.7</v>
          </cell>
        </row>
        <row r="100">
          <cell r="A100">
            <v>38.001</v>
          </cell>
          <cell r="C100" t="str">
            <v>NEONATE BIRTHWT &gt;2499G W OTHER SIGNIFICANT CONDITION                              </v>
          </cell>
          <cell r="D100">
            <v>0</v>
          </cell>
          <cell r="E100" t="str">
            <v>.</v>
          </cell>
          <cell r="F100">
            <v>34</v>
          </cell>
          <cell r="G100">
            <v>5243.95</v>
          </cell>
          <cell r="H100">
            <v>4</v>
          </cell>
          <cell r="I100">
            <v>7789.05</v>
          </cell>
          <cell r="J100">
            <v>0</v>
          </cell>
          <cell r="K100" t="str">
            <v>.</v>
          </cell>
          <cell r="L100">
            <v>0</v>
          </cell>
          <cell r="M100" t="str">
            <v>.</v>
          </cell>
          <cell r="N100">
            <v>38</v>
          </cell>
          <cell r="O100">
            <v>5480.4</v>
          </cell>
        </row>
        <row r="101">
          <cell r="A101">
            <v>38</v>
          </cell>
          <cell r="C101" t="str">
            <v>OTHER RESPIRATORY &amp; CHEST PROCEDURES                                              </v>
          </cell>
          <cell r="D101">
            <v>0</v>
          </cell>
          <cell r="E101" t="str">
            <v>.</v>
          </cell>
          <cell r="F101">
            <v>5</v>
          </cell>
          <cell r="G101">
            <v>20588.7</v>
          </cell>
          <cell r="H101">
            <v>16</v>
          </cell>
          <cell r="I101">
            <v>31516.95</v>
          </cell>
          <cell r="J101">
            <v>13</v>
          </cell>
          <cell r="K101">
            <v>42067.7</v>
          </cell>
          <cell r="L101">
            <v>4</v>
          </cell>
          <cell r="M101">
            <v>73546.45</v>
          </cell>
          <cell r="N101">
            <v>38</v>
          </cell>
          <cell r="O101">
            <v>41013</v>
          </cell>
        </row>
        <row r="102">
          <cell r="A102">
            <v>37</v>
          </cell>
          <cell r="C102" t="str">
            <v>OTHER ENDOCRINE DISORDERS                                                         </v>
          </cell>
          <cell r="D102">
            <v>0</v>
          </cell>
          <cell r="E102" t="str">
            <v>.</v>
          </cell>
          <cell r="F102">
            <v>7</v>
          </cell>
          <cell r="G102">
            <v>14015.2</v>
          </cell>
          <cell r="H102">
            <v>14</v>
          </cell>
          <cell r="I102">
            <v>17294.1</v>
          </cell>
          <cell r="J102">
            <v>14</v>
          </cell>
          <cell r="K102">
            <v>23721.65</v>
          </cell>
          <cell r="L102">
            <v>2</v>
          </cell>
          <cell r="M102">
            <v>68000.3</v>
          </cell>
          <cell r="N102">
            <v>37</v>
          </cell>
          <cell r="O102">
            <v>18072.2</v>
          </cell>
        </row>
        <row r="103">
          <cell r="A103">
            <v>36.001</v>
          </cell>
          <cell r="C103" t="str">
            <v>URETHRAL &amp; TRANSURETHRAL PROCEDURES                                               </v>
          </cell>
          <cell r="D103">
            <v>0</v>
          </cell>
          <cell r="E103" t="str">
            <v>.</v>
          </cell>
          <cell r="F103">
            <v>9</v>
          </cell>
          <cell r="G103">
            <v>13622.9</v>
          </cell>
          <cell r="H103">
            <v>17</v>
          </cell>
          <cell r="I103">
            <v>17283.1</v>
          </cell>
          <cell r="J103">
            <v>7</v>
          </cell>
          <cell r="K103">
            <v>26919.9</v>
          </cell>
          <cell r="L103">
            <v>3</v>
          </cell>
          <cell r="M103">
            <v>36373.6</v>
          </cell>
          <cell r="N103">
            <v>36</v>
          </cell>
          <cell r="O103">
            <v>17177.25</v>
          </cell>
        </row>
        <row r="104">
          <cell r="A104">
            <v>36.001</v>
          </cell>
          <cell r="C104" t="str">
            <v>OTHER ESOPHAGEAL DISORDERS                                                        </v>
          </cell>
          <cell r="D104">
            <v>0</v>
          </cell>
          <cell r="E104" t="str">
            <v>.</v>
          </cell>
          <cell r="F104">
            <v>3</v>
          </cell>
          <cell r="G104">
            <v>11505.9</v>
          </cell>
          <cell r="H104">
            <v>14</v>
          </cell>
          <cell r="I104">
            <v>13433.1</v>
          </cell>
          <cell r="J104">
            <v>18</v>
          </cell>
          <cell r="K104">
            <v>19828.05</v>
          </cell>
          <cell r="L104">
            <v>1</v>
          </cell>
          <cell r="M104">
            <v>41568.1</v>
          </cell>
          <cell r="N104">
            <v>36</v>
          </cell>
          <cell r="O104">
            <v>15184.8</v>
          </cell>
        </row>
        <row r="105">
          <cell r="A105">
            <v>36</v>
          </cell>
          <cell r="C105" t="str">
            <v>DIGESTIVE MALIGNANCY                                                              </v>
          </cell>
          <cell r="D105">
            <v>0</v>
          </cell>
          <cell r="E105" t="str">
            <v>.</v>
          </cell>
          <cell r="F105">
            <v>3</v>
          </cell>
          <cell r="G105">
            <v>9119.9</v>
          </cell>
          <cell r="H105">
            <v>9</v>
          </cell>
          <cell r="I105">
            <v>15686.2</v>
          </cell>
          <cell r="J105">
            <v>19</v>
          </cell>
          <cell r="K105">
            <v>23514.8</v>
          </cell>
          <cell r="L105">
            <v>5</v>
          </cell>
          <cell r="M105">
            <v>37397.1</v>
          </cell>
          <cell r="N105">
            <v>36</v>
          </cell>
          <cell r="O105">
            <v>20927.15</v>
          </cell>
        </row>
        <row r="106">
          <cell r="A106">
            <v>35.001</v>
          </cell>
          <cell r="C106" t="str">
            <v>NEONATE, TRANSFERRED &lt; 5 DAYS OLD, BORN HERE                                      </v>
          </cell>
          <cell r="D106">
            <v>0</v>
          </cell>
          <cell r="E106" t="str">
            <v>.</v>
          </cell>
          <cell r="F106">
            <v>17</v>
          </cell>
          <cell r="G106">
            <v>2384.5</v>
          </cell>
          <cell r="H106">
            <v>8</v>
          </cell>
          <cell r="I106">
            <v>2798.7</v>
          </cell>
          <cell r="J106">
            <v>7</v>
          </cell>
          <cell r="K106">
            <v>4624</v>
          </cell>
          <cell r="L106">
            <v>3</v>
          </cell>
          <cell r="M106">
            <v>9264.2</v>
          </cell>
          <cell r="N106">
            <v>35</v>
          </cell>
          <cell r="O106">
            <v>2896.2</v>
          </cell>
        </row>
        <row r="107">
          <cell r="A107">
            <v>35.001</v>
          </cell>
          <cell r="C107" t="str">
            <v>KIDNEY &amp; URINARY TRACT PROCEDURES FOR NONMALIGNANCY                               </v>
          </cell>
          <cell r="D107">
            <v>0</v>
          </cell>
          <cell r="E107" t="str">
            <v>.</v>
          </cell>
          <cell r="F107">
            <v>16</v>
          </cell>
          <cell r="G107">
            <v>26709.9</v>
          </cell>
          <cell r="H107">
            <v>8</v>
          </cell>
          <cell r="I107">
            <v>27218.5</v>
          </cell>
          <cell r="J107">
            <v>10</v>
          </cell>
          <cell r="K107">
            <v>35256.55</v>
          </cell>
          <cell r="L107">
            <v>1</v>
          </cell>
          <cell r="M107">
            <v>35860.7</v>
          </cell>
          <cell r="N107">
            <v>35</v>
          </cell>
          <cell r="O107">
            <v>28847.7</v>
          </cell>
        </row>
        <row r="108">
          <cell r="A108">
            <v>35.001</v>
          </cell>
          <cell r="C108" t="str">
            <v>OTHER SMALL &amp; LARGE BOWEL PROCEDURES                                              </v>
          </cell>
          <cell r="D108">
            <v>0</v>
          </cell>
          <cell r="E108" t="str">
            <v>.</v>
          </cell>
          <cell r="F108">
            <v>14</v>
          </cell>
          <cell r="G108">
            <v>26395.45</v>
          </cell>
          <cell r="H108">
            <v>12</v>
          </cell>
          <cell r="I108">
            <v>28935.5</v>
          </cell>
          <cell r="J108">
            <v>7</v>
          </cell>
          <cell r="K108">
            <v>37587</v>
          </cell>
          <cell r="L108">
            <v>2</v>
          </cell>
          <cell r="M108">
            <v>218593.15</v>
          </cell>
          <cell r="N108">
            <v>35</v>
          </cell>
          <cell r="O108">
            <v>30879.1</v>
          </cell>
        </row>
        <row r="109">
          <cell r="A109">
            <v>35</v>
          </cell>
          <cell r="C109" t="str">
            <v>OTHER DISORDERS OF NERVOUS SYSTEM                                                 </v>
          </cell>
          <cell r="D109">
            <v>0</v>
          </cell>
          <cell r="E109" t="str">
            <v>.</v>
          </cell>
          <cell r="F109">
            <v>12</v>
          </cell>
          <cell r="G109">
            <v>7719.45</v>
          </cell>
          <cell r="H109">
            <v>13</v>
          </cell>
          <cell r="I109">
            <v>16905.1</v>
          </cell>
          <cell r="J109">
            <v>7</v>
          </cell>
          <cell r="K109">
            <v>19023.4</v>
          </cell>
          <cell r="L109">
            <v>3</v>
          </cell>
          <cell r="M109">
            <v>26895.4</v>
          </cell>
          <cell r="N109">
            <v>35</v>
          </cell>
          <cell r="O109">
            <v>15142.7</v>
          </cell>
        </row>
        <row r="110">
          <cell r="A110">
            <v>34.001</v>
          </cell>
          <cell r="C110" t="str">
            <v>SKIN ULCERS                                                                       </v>
          </cell>
          <cell r="D110">
            <v>0</v>
          </cell>
          <cell r="E110" t="str">
            <v>.</v>
          </cell>
          <cell r="F110">
            <v>5</v>
          </cell>
          <cell r="G110">
            <v>9481.9</v>
          </cell>
          <cell r="H110">
            <v>11</v>
          </cell>
          <cell r="I110">
            <v>14865.3</v>
          </cell>
          <cell r="J110">
            <v>15</v>
          </cell>
          <cell r="K110">
            <v>22541.6</v>
          </cell>
          <cell r="L110">
            <v>3</v>
          </cell>
          <cell r="M110">
            <v>22855.4</v>
          </cell>
          <cell r="N110">
            <v>34</v>
          </cell>
          <cell r="O110">
            <v>17004.65</v>
          </cell>
        </row>
        <row r="111">
          <cell r="A111">
            <v>34.001</v>
          </cell>
          <cell r="C111" t="str">
            <v>OSTEOMYELITIS, SEPTIC ARTHRITIS &amp; OTHER MUSCULOSKELETAL INFECTIONS                </v>
          </cell>
          <cell r="D111">
            <v>0</v>
          </cell>
          <cell r="E111" t="str">
            <v>.</v>
          </cell>
          <cell r="F111">
            <v>1</v>
          </cell>
          <cell r="G111">
            <v>4358.7</v>
          </cell>
          <cell r="H111">
            <v>14</v>
          </cell>
          <cell r="I111">
            <v>18592.2</v>
          </cell>
          <cell r="J111">
            <v>19</v>
          </cell>
          <cell r="K111">
            <v>23322.2</v>
          </cell>
          <cell r="L111">
            <v>0</v>
          </cell>
          <cell r="M111" t="str">
            <v>.</v>
          </cell>
          <cell r="N111">
            <v>34</v>
          </cell>
          <cell r="O111">
            <v>19603.15</v>
          </cell>
        </row>
        <row r="112">
          <cell r="A112">
            <v>34</v>
          </cell>
          <cell r="C112" t="str">
            <v>ALCOHOLIC LIVER DISEASE                                                           </v>
          </cell>
          <cell r="D112">
            <v>0</v>
          </cell>
          <cell r="E112" t="str">
            <v>.</v>
          </cell>
          <cell r="F112">
            <v>0</v>
          </cell>
          <cell r="G112" t="str">
            <v>.</v>
          </cell>
          <cell r="H112">
            <v>5</v>
          </cell>
          <cell r="I112">
            <v>11792.5</v>
          </cell>
          <cell r="J112">
            <v>22</v>
          </cell>
          <cell r="K112">
            <v>16951.35</v>
          </cell>
          <cell r="L112">
            <v>7</v>
          </cell>
          <cell r="M112">
            <v>31248.1</v>
          </cell>
          <cell r="N112">
            <v>34</v>
          </cell>
          <cell r="O112">
            <v>18705.6</v>
          </cell>
        </row>
        <row r="113">
          <cell r="A113">
            <v>33</v>
          </cell>
          <cell r="C113" t="str">
            <v>MASTECTOMY PROCEDURES                                                             </v>
          </cell>
          <cell r="D113">
            <v>0</v>
          </cell>
          <cell r="E113" t="str">
            <v>.</v>
          </cell>
          <cell r="F113">
            <v>22</v>
          </cell>
          <cell r="G113">
            <v>13844.85</v>
          </cell>
          <cell r="H113">
            <v>11</v>
          </cell>
          <cell r="I113">
            <v>20226.1</v>
          </cell>
          <cell r="J113">
            <v>0</v>
          </cell>
          <cell r="K113" t="str">
            <v>.</v>
          </cell>
          <cell r="L113">
            <v>0</v>
          </cell>
          <cell r="M113" t="str">
            <v>.</v>
          </cell>
          <cell r="N113">
            <v>33</v>
          </cell>
          <cell r="O113">
            <v>15519.5</v>
          </cell>
        </row>
        <row r="114">
          <cell r="A114">
            <v>32</v>
          </cell>
          <cell r="C114" t="str">
            <v>NONEXTENSIVE PROCEDURE UNRELATED TO PRINCIPAL DIAGNOSIS                           </v>
          </cell>
          <cell r="D114">
            <v>0</v>
          </cell>
          <cell r="E114" t="str">
            <v>.</v>
          </cell>
          <cell r="F114">
            <v>7</v>
          </cell>
          <cell r="G114">
            <v>16937.9</v>
          </cell>
          <cell r="H114">
            <v>8</v>
          </cell>
          <cell r="I114">
            <v>19402.8</v>
          </cell>
          <cell r="J114">
            <v>14</v>
          </cell>
          <cell r="K114">
            <v>40472.9</v>
          </cell>
          <cell r="L114">
            <v>3</v>
          </cell>
          <cell r="M114">
            <v>50351.2</v>
          </cell>
          <cell r="N114">
            <v>32</v>
          </cell>
          <cell r="O114">
            <v>26751.15</v>
          </cell>
        </row>
        <row r="115">
          <cell r="A115">
            <v>31.001</v>
          </cell>
          <cell r="C115" t="str">
            <v>HERNIA PROCEDURES EXCEPT INGUINAL, FEMORAL &amp; UMBILICAL                            </v>
          </cell>
          <cell r="D115">
            <v>0</v>
          </cell>
          <cell r="E115" t="str">
            <v>.</v>
          </cell>
          <cell r="F115">
            <v>14</v>
          </cell>
          <cell r="G115">
            <v>13949.8</v>
          </cell>
          <cell r="H115">
            <v>12</v>
          </cell>
          <cell r="I115">
            <v>30054.9</v>
          </cell>
          <cell r="J115">
            <v>4</v>
          </cell>
          <cell r="K115">
            <v>22783.75</v>
          </cell>
          <cell r="L115">
            <v>1</v>
          </cell>
          <cell r="M115">
            <v>101982.8</v>
          </cell>
          <cell r="N115">
            <v>31</v>
          </cell>
          <cell r="O115">
            <v>18788.2</v>
          </cell>
        </row>
        <row r="116">
          <cell r="A116">
            <v>31</v>
          </cell>
          <cell r="C116" t="str">
            <v>MALFUNCTION,REACTION,COMPLICATION OF CARDIAC/VASC DEVICE OR PROCEDURE             </v>
          </cell>
          <cell r="D116">
            <v>0</v>
          </cell>
          <cell r="E116" t="str">
            <v>.</v>
          </cell>
          <cell r="F116">
            <v>1</v>
          </cell>
          <cell r="G116">
            <v>8638.9</v>
          </cell>
          <cell r="H116">
            <v>11</v>
          </cell>
          <cell r="I116">
            <v>13483.7</v>
          </cell>
          <cell r="J116">
            <v>15</v>
          </cell>
          <cell r="K116">
            <v>15421.9</v>
          </cell>
          <cell r="L116">
            <v>4</v>
          </cell>
          <cell r="M116">
            <v>54341.8</v>
          </cell>
          <cell r="N116">
            <v>31</v>
          </cell>
          <cell r="O116">
            <v>14343.2</v>
          </cell>
        </row>
        <row r="117">
          <cell r="A117">
            <v>30</v>
          </cell>
          <cell r="C117" t="str">
            <v>CONTUSION, OPEN WOUND &amp; OTHER TRAUMA TO SKIN &amp; SUBCUTANEOUS TISSUE                </v>
          </cell>
          <cell r="D117">
            <v>0</v>
          </cell>
          <cell r="E117" t="str">
            <v>.</v>
          </cell>
          <cell r="F117">
            <v>7</v>
          </cell>
          <cell r="G117">
            <v>7503.7</v>
          </cell>
          <cell r="H117">
            <v>15</v>
          </cell>
          <cell r="I117">
            <v>17131.7</v>
          </cell>
          <cell r="J117">
            <v>7</v>
          </cell>
          <cell r="K117">
            <v>11148.7</v>
          </cell>
          <cell r="L117">
            <v>1</v>
          </cell>
          <cell r="M117">
            <v>16080.4</v>
          </cell>
          <cell r="N117">
            <v>30</v>
          </cell>
          <cell r="O117">
            <v>12903.55</v>
          </cell>
        </row>
        <row r="118">
          <cell r="A118">
            <v>29.001</v>
          </cell>
          <cell r="C118" t="str">
            <v>FEVER                                                                             </v>
          </cell>
          <cell r="D118">
            <v>0</v>
          </cell>
          <cell r="E118" t="str">
            <v>.</v>
          </cell>
          <cell r="F118">
            <v>14</v>
          </cell>
          <cell r="G118">
            <v>3406.2</v>
          </cell>
          <cell r="H118">
            <v>9</v>
          </cell>
          <cell r="I118">
            <v>8425</v>
          </cell>
          <cell r="J118">
            <v>6</v>
          </cell>
          <cell r="K118">
            <v>16877.95</v>
          </cell>
          <cell r="L118">
            <v>0</v>
          </cell>
          <cell r="M118" t="str">
            <v>.</v>
          </cell>
          <cell r="N118">
            <v>29</v>
          </cell>
          <cell r="O118">
            <v>6311.2</v>
          </cell>
        </row>
        <row r="119">
          <cell r="A119">
            <v>29.001</v>
          </cell>
          <cell r="C119" t="str">
            <v>THREATENED ABORTION                                                               </v>
          </cell>
          <cell r="D119">
            <v>0</v>
          </cell>
          <cell r="E119" t="str">
            <v>.</v>
          </cell>
          <cell r="F119">
            <v>19</v>
          </cell>
          <cell r="G119">
            <v>3713.2</v>
          </cell>
          <cell r="H119">
            <v>10</v>
          </cell>
          <cell r="I119">
            <v>5643.3</v>
          </cell>
          <cell r="J119">
            <v>0</v>
          </cell>
          <cell r="K119" t="str">
            <v>.</v>
          </cell>
          <cell r="L119">
            <v>0</v>
          </cell>
          <cell r="M119" t="str">
            <v>.</v>
          </cell>
          <cell r="N119">
            <v>29</v>
          </cell>
          <cell r="O119">
            <v>4211</v>
          </cell>
        </row>
        <row r="120">
          <cell r="A120">
            <v>29.001</v>
          </cell>
          <cell r="C120" t="str">
            <v>VAGINAL DELIVERY W STERILIZATION &amp;/OR D&amp;C                                         </v>
          </cell>
          <cell r="D120">
            <v>0</v>
          </cell>
          <cell r="E120" t="str">
            <v>.</v>
          </cell>
          <cell r="F120">
            <v>24</v>
          </cell>
          <cell r="G120">
            <v>10793.7</v>
          </cell>
          <cell r="H120">
            <v>4</v>
          </cell>
          <cell r="I120">
            <v>11132.7</v>
          </cell>
          <cell r="J120">
            <v>1</v>
          </cell>
          <cell r="K120">
            <v>12060</v>
          </cell>
          <cell r="L120">
            <v>0</v>
          </cell>
          <cell r="M120" t="str">
            <v>.</v>
          </cell>
          <cell r="N120">
            <v>29</v>
          </cell>
          <cell r="O120">
            <v>10942.3</v>
          </cell>
        </row>
        <row r="121">
          <cell r="A121">
            <v>29</v>
          </cell>
          <cell r="C121" t="str">
            <v>DORSAL &amp; LUMBAR FUSION PROC EXCEPT FOR CURVATURE OF BACK                          </v>
          </cell>
          <cell r="D121">
            <v>0</v>
          </cell>
          <cell r="E121" t="str">
            <v>.</v>
          </cell>
          <cell r="F121">
            <v>16</v>
          </cell>
          <cell r="G121">
            <v>61489.2</v>
          </cell>
          <cell r="H121">
            <v>10</v>
          </cell>
          <cell r="I121">
            <v>73331</v>
          </cell>
          <cell r="J121">
            <v>2</v>
          </cell>
          <cell r="K121">
            <v>129085.45</v>
          </cell>
          <cell r="L121">
            <v>1</v>
          </cell>
          <cell r="M121">
            <v>137001.9</v>
          </cell>
          <cell r="N121">
            <v>29</v>
          </cell>
          <cell r="O121">
            <v>65613.4</v>
          </cell>
        </row>
        <row r="122">
          <cell r="A122">
            <v>28</v>
          </cell>
          <cell r="C122" t="str">
            <v>MALIGNANCY OF HEPATOBILIARY SYSTEM &amp; PANCREAS                                     </v>
          </cell>
          <cell r="D122">
            <v>0</v>
          </cell>
          <cell r="E122" t="str">
            <v>.</v>
          </cell>
          <cell r="F122">
            <v>1</v>
          </cell>
          <cell r="G122">
            <v>18417.2</v>
          </cell>
          <cell r="H122">
            <v>10</v>
          </cell>
          <cell r="I122">
            <v>17198.25</v>
          </cell>
          <cell r="J122">
            <v>14</v>
          </cell>
          <cell r="K122">
            <v>18209.35</v>
          </cell>
          <cell r="L122">
            <v>3</v>
          </cell>
          <cell r="M122">
            <v>17228.4</v>
          </cell>
          <cell r="N122">
            <v>28</v>
          </cell>
          <cell r="O122">
            <v>17238.75</v>
          </cell>
        </row>
        <row r="123">
          <cell r="A123">
            <v>27</v>
          </cell>
          <cell r="C123" t="str">
            <v>MAJOR RESPIRATORY &amp; CHEST PROCEDURES                                              </v>
          </cell>
          <cell r="D123">
            <v>0</v>
          </cell>
          <cell r="E123" t="str">
            <v>.</v>
          </cell>
          <cell r="F123">
            <v>3</v>
          </cell>
          <cell r="G123">
            <v>33899.1</v>
          </cell>
          <cell r="H123">
            <v>7</v>
          </cell>
          <cell r="I123">
            <v>48508</v>
          </cell>
          <cell r="J123">
            <v>9</v>
          </cell>
          <cell r="K123">
            <v>50077</v>
          </cell>
          <cell r="L123">
            <v>8</v>
          </cell>
          <cell r="M123">
            <v>140069.95</v>
          </cell>
          <cell r="N123">
            <v>27</v>
          </cell>
          <cell r="O123">
            <v>57585.8</v>
          </cell>
        </row>
        <row r="124">
          <cell r="A124">
            <v>26.001</v>
          </cell>
          <cell r="C124" t="str">
            <v>NEONATE BWT 1500-1999G W OR W/O OTHER SIGNIFICANT CONDITION                       </v>
          </cell>
          <cell r="D124">
            <v>0</v>
          </cell>
          <cell r="E124" t="str">
            <v>.</v>
          </cell>
          <cell r="F124">
            <v>23</v>
          </cell>
          <cell r="G124">
            <v>18950.4</v>
          </cell>
          <cell r="H124">
            <v>2</v>
          </cell>
          <cell r="I124">
            <v>31020.45</v>
          </cell>
          <cell r="J124">
            <v>1</v>
          </cell>
          <cell r="K124">
            <v>18055.8</v>
          </cell>
          <cell r="L124">
            <v>0</v>
          </cell>
          <cell r="M124" t="str">
            <v>.</v>
          </cell>
          <cell r="N124">
            <v>26</v>
          </cell>
          <cell r="O124">
            <v>18503.1</v>
          </cell>
        </row>
        <row r="125">
          <cell r="A125">
            <v>26</v>
          </cell>
          <cell r="C125" t="str">
            <v>CHOLECYSTECTOMY EXCEPT LAPAROSCOPIC                                               </v>
          </cell>
          <cell r="D125">
            <v>0</v>
          </cell>
          <cell r="E125" t="str">
            <v>.</v>
          </cell>
          <cell r="F125">
            <v>10</v>
          </cell>
          <cell r="G125">
            <v>19995.1</v>
          </cell>
          <cell r="H125">
            <v>6</v>
          </cell>
          <cell r="I125">
            <v>25822.9</v>
          </cell>
          <cell r="J125">
            <v>6</v>
          </cell>
          <cell r="K125">
            <v>36930.6</v>
          </cell>
          <cell r="L125">
            <v>4</v>
          </cell>
          <cell r="M125">
            <v>68281.55</v>
          </cell>
          <cell r="N125">
            <v>26</v>
          </cell>
          <cell r="O125">
            <v>27602.25</v>
          </cell>
        </row>
        <row r="126">
          <cell r="A126">
            <v>25</v>
          </cell>
          <cell r="C126" t="str">
            <v>AMPUTATION OF LOWER LIMB EXCEPT TOES                                              </v>
          </cell>
          <cell r="D126">
            <v>0</v>
          </cell>
          <cell r="E126" t="str">
            <v>.</v>
          </cell>
          <cell r="F126">
            <v>0</v>
          </cell>
          <cell r="G126" t="str">
            <v>.</v>
          </cell>
          <cell r="H126">
            <v>5</v>
          </cell>
          <cell r="I126">
            <v>27875.8</v>
          </cell>
          <cell r="J126">
            <v>11</v>
          </cell>
          <cell r="K126">
            <v>28690.4</v>
          </cell>
          <cell r="L126">
            <v>9</v>
          </cell>
          <cell r="M126">
            <v>59367.9</v>
          </cell>
          <cell r="N126">
            <v>25</v>
          </cell>
          <cell r="O126">
            <v>36408.4</v>
          </cell>
        </row>
        <row r="127">
          <cell r="A127">
            <v>23.001</v>
          </cell>
          <cell r="C127" t="str">
            <v>TOXIC EFFECTS OF NON-MEDICINAL SUBSTANCES                                         </v>
          </cell>
          <cell r="D127">
            <v>0</v>
          </cell>
          <cell r="E127" t="str">
            <v>.</v>
          </cell>
          <cell r="F127">
            <v>3</v>
          </cell>
          <cell r="G127">
            <v>11204</v>
          </cell>
          <cell r="H127">
            <v>7</v>
          </cell>
          <cell r="I127">
            <v>9068.9</v>
          </cell>
          <cell r="J127">
            <v>10</v>
          </cell>
          <cell r="K127">
            <v>8028.05</v>
          </cell>
          <cell r="L127">
            <v>3</v>
          </cell>
          <cell r="M127">
            <v>47073.2</v>
          </cell>
          <cell r="N127">
            <v>23</v>
          </cell>
          <cell r="O127">
            <v>9318</v>
          </cell>
        </row>
        <row r="128">
          <cell r="A128">
            <v>23.001</v>
          </cell>
          <cell r="C128" t="str">
            <v>POSTPARTUM &amp; POST ABORTION DIAGNOSES W/O PROCEDURE                                </v>
          </cell>
          <cell r="D128">
            <v>0</v>
          </cell>
          <cell r="E128" t="str">
            <v>.</v>
          </cell>
          <cell r="F128">
            <v>6</v>
          </cell>
          <cell r="G128">
            <v>8340.8</v>
          </cell>
          <cell r="H128">
            <v>12</v>
          </cell>
          <cell r="I128">
            <v>6025.95</v>
          </cell>
          <cell r="J128">
            <v>4</v>
          </cell>
          <cell r="K128">
            <v>22797.45</v>
          </cell>
          <cell r="L128">
            <v>1</v>
          </cell>
          <cell r="M128">
            <v>33755.7</v>
          </cell>
          <cell r="N128">
            <v>23</v>
          </cell>
          <cell r="O128">
            <v>6120.2</v>
          </cell>
        </row>
        <row r="129">
          <cell r="A129">
            <v>23.001</v>
          </cell>
          <cell r="C129" t="str">
            <v>CERVICAL SPINAL FUSION &amp; OTHER BACK/NECK PROC EXC DISC EXCIS/ DECOMP              </v>
          </cell>
          <cell r="D129">
            <v>0</v>
          </cell>
          <cell r="E129" t="str">
            <v>.</v>
          </cell>
          <cell r="F129">
            <v>16</v>
          </cell>
          <cell r="G129">
            <v>33982.35</v>
          </cell>
          <cell r="H129">
            <v>6</v>
          </cell>
          <cell r="I129">
            <v>62851.8</v>
          </cell>
          <cell r="J129">
            <v>1</v>
          </cell>
          <cell r="K129">
            <v>72403.5</v>
          </cell>
          <cell r="L129">
            <v>0</v>
          </cell>
          <cell r="M129" t="str">
            <v>.</v>
          </cell>
          <cell r="N129">
            <v>23</v>
          </cell>
          <cell r="O129">
            <v>39688.3</v>
          </cell>
        </row>
        <row r="130">
          <cell r="A130">
            <v>23.001</v>
          </cell>
          <cell r="C130" t="str">
            <v>INGUINAL, FEMORAL &amp; UMBILICAL HERNIA PROCEDURES                                   </v>
          </cell>
          <cell r="D130">
            <v>0</v>
          </cell>
          <cell r="E130" t="str">
            <v>.</v>
          </cell>
          <cell r="F130">
            <v>7</v>
          </cell>
          <cell r="G130">
            <v>13733.1</v>
          </cell>
          <cell r="H130">
            <v>10</v>
          </cell>
          <cell r="I130">
            <v>19234.8</v>
          </cell>
          <cell r="J130">
            <v>3</v>
          </cell>
          <cell r="K130">
            <v>34447.9</v>
          </cell>
          <cell r="L130">
            <v>3</v>
          </cell>
          <cell r="M130">
            <v>33096</v>
          </cell>
          <cell r="N130">
            <v>23</v>
          </cell>
          <cell r="O130">
            <v>20646.9</v>
          </cell>
        </row>
        <row r="131">
          <cell r="A131">
            <v>23.001</v>
          </cell>
          <cell r="C131" t="str">
            <v>OTHER EAR, NOSE, MOUTH,THROAT &amp; CRANIAL/FACIAL DIAGNOSES                          </v>
          </cell>
          <cell r="D131">
            <v>0</v>
          </cell>
          <cell r="E131" t="str">
            <v>.</v>
          </cell>
          <cell r="F131">
            <v>8</v>
          </cell>
          <cell r="G131">
            <v>8029.3</v>
          </cell>
          <cell r="H131">
            <v>8</v>
          </cell>
          <cell r="I131">
            <v>11880.05</v>
          </cell>
          <cell r="J131">
            <v>5</v>
          </cell>
          <cell r="K131">
            <v>11947.2</v>
          </cell>
          <cell r="L131">
            <v>2</v>
          </cell>
          <cell r="M131">
            <v>60144.35</v>
          </cell>
          <cell r="N131">
            <v>23</v>
          </cell>
          <cell r="O131">
            <v>11324.4</v>
          </cell>
        </row>
        <row r="132">
          <cell r="A132">
            <v>23</v>
          </cell>
          <cell r="C132" t="str">
            <v>VERTIGO &amp; OTHER LABYRINTH DISORDERS                                               </v>
          </cell>
          <cell r="D132">
            <v>0</v>
          </cell>
          <cell r="E132" t="str">
            <v>.</v>
          </cell>
          <cell r="F132">
            <v>6</v>
          </cell>
          <cell r="G132">
            <v>11171.1</v>
          </cell>
          <cell r="H132">
            <v>13</v>
          </cell>
          <cell r="I132">
            <v>11833.7</v>
          </cell>
          <cell r="J132">
            <v>4</v>
          </cell>
          <cell r="K132">
            <v>14738.25</v>
          </cell>
          <cell r="L132">
            <v>0</v>
          </cell>
          <cell r="M132" t="str">
            <v>.</v>
          </cell>
          <cell r="N132">
            <v>23</v>
          </cell>
          <cell r="O132">
            <v>12374.1</v>
          </cell>
        </row>
        <row r="133">
          <cell r="A133">
            <v>22.001</v>
          </cell>
          <cell r="C133" t="str">
            <v>OTHER COMPLICATIONS OF TREATMENT                                                  </v>
          </cell>
          <cell r="D133">
            <v>0</v>
          </cell>
          <cell r="E133" t="str">
            <v>.</v>
          </cell>
          <cell r="F133">
            <v>6</v>
          </cell>
          <cell r="G133">
            <v>11516.95</v>
          </cell>
          <cell r="H133">
            <v>11</v>
          </cell>
          <cell r="I133">
            <v>14245.4</v>
          </cell>
          <cell r="J133">
            <v>4</v>
          </cell>
          <cell r="K133">
            <v>12174.4</v>
          </cell>
          <cell r="L133">
            <v>1</v>
          </cell>
          <cell r="M133">
            <v>63787.9</v>
          </cell>
          <cell r="N133">
            <v>22</v>
          </cell>
          <cell r="O133">
            <v>12376.25</v>
          </cell>
        </row>
        <row r="134">
          <cell r="A134">
            <v>22.001</v>
          </cell>
          <cell r="C134" t="str">
            <v>OTHER SKIN, SUBCUTANEOUS TISSUE &amp; RELATED PROCEDURES                              </v>
          </cell>
          <cell r="D134">
            <v>0</v>
          </cell>
          <cell r="E134" t="str">
            <v>.</v>
          </cell>
          <cell r="F134">
            <v>3</v>
          </cell>
          <cell r="G134">
            <v>8817</v>
          </cell>
          <cell r="H134">
            <v>8</v>
          </cell>
          <cell r="I134">
            <v>15421.95</v>
          </cell>
          <cell r="J134">
            <v>10</v>
          </cell>
          <cell r="K134">
            <v>37253.2</v>
          </cell>
          <cell r="L134">
            <v>1</v>
          </cell>
          <cell r="M134">
            <v>26474.1</v>
          </cell>
          <cell r="N134">
            <v>22</v>
          </cell>
          <cell r="O134">
            <v>24056.15</v>
          </cell>
        </row>
        <row r="135">
          <cell r="A135">
            <v>22</v>
          </cell>
          <cell r="C135" t="str">
            <v>MAJOR STOMACH, ESOPHAGEAL &amp; DUODENAL PROCEDURES                                   </v>
          </cell>
          <cell r="D135">
            <v>0</v>
          </cell>
          <cell r="E135" t="str">
            <v>.</v>
          </cell>
          <cell r="F135">
            <v>1</v>
          </cell>
          <cell r="G135">
            <v>33644.4</v>
          </cell>
          <cell r="H135">
            <v>8</v>
          </cell>
          <cell r="I135">
            <v>54672.95</v>
          </cell>
          <cell r="J135">
            <v>8</v>
          </cell>
          <cell r="K135">
            <v>44208.65</v>
          </cell>
          <cell r="L135">
            <v>5</v>
          </cell>
          <cell r="M135">
            <v>81384.6</v>
          </cell>
          <cell r="N135">
            <v>22</v>
          </cell>
          <cell r="O135">
            <v>51832.05</v>
          </cell>
        </row>
        <row r="136">
          <cell r="A136">
            <v>21.001</v>
          </cell>
          <cell r="C136" t="str">
            <v>HIV W MAJOR HIV RELATED CONDITION                                                 </v>
          </cell>
          <cell r="D136">
            <v>0</v>
          </cell>
          <cell r="E136" t="str">
            <v>.</v>
          </cell>
          <cell r="F136">
            <v>0</v>
          </cell>
          <cell r="G136" t="str">
            <v>.</v>
          </cell>
          <cell r="H136">
            <v>2</v>
          </cell>
          <cell r="I136">
            <v>18404.6</v>
          </cell>
          <cell r="J136">
            <v>16</v>
          </cell>
          <cell r="K136">
            <v>16064.95</v>
          </cell>
          <cell r="L136">
            <v>3</v>
          </cell>
          <cell r="M136">
            <v>60020.7</v>
          </cell>
          <cell r="N136">
            <v>21</v>
          </cell>
          <cell r="O136">
            <v>17174.7</v>
          </cell>
        </row>
        <row r="137">
          <cell r="A137">
            <v>21.001</v>
          </cell>
          <cell r="C137" t="str">
            <v>OTHER INFECTIOUS &amp; PARASITIC DISEASES                                             </v>
          </cell>
          <cell r="D137">
            <v>0</v>
          </cell>
          <cell r="E137" t="str">
            <v>.</v>
          </cell>
          <cell r="F137">
            <v>5</v>
          </cell>
          <cell r="G137">
            <v>15559.2</v>
          </cell>
          <cell r="H137">
            <v>6</v>
          </cell>
          <cell r="I137">
            <v>13900.9</v>
          </cell>
          <cell r="J137">
            <v>8</v>
          </cell>
          <cell r="K137">
            <v>31726.65</v>
          </cell>
          <cell r="L137">
            <v>2</v>
          </cell>
          <cell r="M137">
            <v>73539.35</v>
          </cell>
          <cell r="N137">
            <v>21</v>
          </cell>
          <cell r="O137">
            <v>18041.1</v>
          </cell>
        </row>
        <row r="138">
          <cell r="A138">
            <v>21.001</v>
          </cell>
          <cell r="C138" t="str">
            <v>NEONATE BWT 1500-1999G W RESP DIST SYND/OTH MAJ RESP COND                         </v>
          </cell>
          <cell r="D138">
            <v>0</v>
          </cell>
          <cell r="E138" t="str">
            <v>.</v>
          </cell>
          <cell r="F138">
            <v>5</v>
          </cell>
          <cell r="G138">
            <v>27743.6</v>
          </cell>
          <cell r="H138">
            <v>9</v>
          </cell>
          <cell r="I138">
            <v>29824.1</v>
          </cell>
          <cell r="J138">
            <v>5</v>
          </cell>
          <cell r="K138">
            <v>63464.1</v>
          </cell>
          <cell r="L138">
            <v>2</v>
          </cell>
          <cell r="M138">
            <v>75215.8</v>
          </cell>
          <cell r="N138">
            <v>21</v>
          </cell>
          <cell r="O138">
            <v>31297.9</v>
          </cell>
        </row>
        <row r="139">
          <cell r="A139">
            <v>21</v>
          </cell>
          <cell r="C139" t="str">
            <v>VIRAL MENINGITIS                                                                  </v>
          </cell>
          <cell r="D139">
            <v>0</v>
          </cell>
          <cell r="E139" t="str">
            <v>.</v>
          </cell>
          <cell r="F139">
            <v>4</v>
          </cell>
          <cell r="G139">
            <v>12160.3</v>
          </cell>
          <cell r="H139">
            <v>13</v>
          </cell>
          <cell r="I139">
            <v>20858.2</v>
          </cell>
          <cell r="J139">
            <v>4</v>
          </cell>
          <cell r="K139">
            <v>40366.95</v>
          </cell>
          <cell r="L139">
            <v>0</v>
          </cell>
          <cell r="M139" t="str">
            <v>.</v>
          </cell>
          <cell r="N139">
            <v>21</v>
          </cell>
          <cell r="O139">
            <v>20858.2</v>
          </cell>
        </row>
        <row r="140">
          <cell r="A140">
            <v>20.001</v>
          </cell>
          <cell r="C140" t="str">
            <v>OTHER SKIN, SUBCUTANEOUS TISSUE &amp; BREAST DISORDERS                                </v>
          </cell>
          <cell r="D140">
            <v>0</v>
          </cell>
          <cell r="E140" t="str">
            <v>.</v>
          </cell>
          <cell r="F140">
            <v>10</v>
          </cell>
          <cell r="G140">
            <v>8106.5</v>
          </cell>
          <cell r="H140">
            <v>6</v>
          </cell>
          <cell r="I140">
            <v>11430.85</v>
          </cell>
          <cell r="J140">
            <v>4</v>
          </cell>
          <cell r="K140">
            <v>18983.7</v>
          </cell>
          <cell r="L140">
            <v>0</v>
          </cell>
          <cell r="M140" t="str">
            <v>.</v>
          </cell>
          <cell r="N140">
            <v>20</v>
          </cell>
          <cell r="O140">
            <v>10816.95</v>
          </cell>
        </row>
        <row r="141">
          <cell r="A141">
            <v>20</v>
          </cell>
          <cell r="C141" t="str">
            <v>MALFUNCTION, REACTION, COMPLIC OF ORTHOPEDIC DEVICE OR PROCEDURE                  </v>
          </cell>
          <cell r="D141">
            <v>0</v>
          </cell>
          <cell r="E141" t="str">
            <v>.</v>
          </cell>
          <cell r="F141">
            <v>2</v>
          </cell>
          <cell r="G141">
            <v>8116.5</v>
          </cell>
          <cell r="H141">
            <v>4</v>
          </cell>
          <cell r="I141">
            <v>9667.45</v>
          </cell>
          <cell r="J141">
            <v>12</v>
          </cell>
          <cell r="K141">
            <v>21271.2</v>
          </cell>
          <cell r="L141">
            <v>2</v>
          </cell>
          <cell r="M141">
            <v>9208.1</v>
          </cell>
          <cell r="N141">
            <v>20</v>
          </cell>
          <cell r="O141">
            <v>15922.7</v>
          </cell>
        </row>
        <row r="142">
          <cell r="A142">
            <v>19.001</v>
          </cell>
          <cell r="C142" t="str">
            <v>VIRAL ILLNESS                                                                     </v>
          </cell>
          <cell r="D142">
            <v>0</v>
          </cell>
          <cell r="E142" t="str">
            <v>.</v>
          </cell>
          <cell r="F142">
            <v>4</v>
          </cell>
          <cell r="G142">
            <v>4975.55</v>
          </cell>
          <cell r="H142">
            <v>8</v>
          </cell>
          <cell r="I142">
            <v>7044.8</v>
          </cell>
          <cell r="J142">
            <v>7</v>
          </cell>
          <cell r="K142">
            <v>15179.2</v>
          </cell>
          <cell r="L142">
            <v>0</v>
          </cell>
          <cell r="M142" t="str">
            <v>.</v>
          </cell>
          <cell r="N142">
            <v>19</v>
          </cell>
          <cell r="O142">
            <v>9054.2</v>
          </cell>
        </row>
        <row r="143">
          <cell r="A143">
            <v>19.001</v>
          </cell>
          <cell r="C143" t="str">
            <v>MALE REPRODUCTIVE SYSTEM DIAGNOSES EXCEPT MALIGNANCY                              </v>
          </cell>
          <cell r="D143">
            <v>0</v>
          </cell>
          <cell r="E143" t="str">
            <v>.</v>
          </cell>
          <cell r="F143">
            <v>3</v>
          </cell>
          <cell r="G143">
            <v>8808.2</v>
          </cell>
          <cell r="H143">
            <v>9</v>
          </cell>
          <cell r="I143">
            <v>13178.5</v>
          </cell>
          <cell r="J143">
            <v>5</v>
          </cell>
          <cell r="K143">
            <v>15987.2</v>
          </cell>
          <cell r="L143">
            <v>2</v>
          </cell>
          <cell r="M143">
            <v>104285.25</v>
          </cell>
          <cell r="N143">
            <v>19</v>
          </cell>
          <cell r="O143">
            <v>14367.5</v>
          </cell>
        </row>
        <row r="144">
          <cell r="A144">
            <v>19.001</v>
          </cell>
          <cell r="C144" t="str">
            <v>THYROID, PARATHYROID &amp; THYROGLOSSAL PROCEDURES                                    </v>
          </cell>
          <cell r="D144">
            <v>0</v>
          </cell>
          <cell r="E144" t="str">
            <v>.</v>
          </cell>
          <cell r="F144">
            <v>7</v>
          </cell>
          <cell r="G144">
            <v>13627.9</v>
          </cell>
          <cell r="H144">
            <v>7</v>
          </cell>
          <cell r="I144">
            <v>18940.9</v>
          </cell>
          <cell r="J144">
            <v>5</v>
          </cell>
          <cell r="K144">
            <v>40938.2</v>
          </cell>
          <cell r="L144">
            <v>0</v>
          </cell>
          <cell r="M144" t="str">
            <v>.</v>
          </cell>
          <cell r="N144">
            <v>19</v>
          </cell>
          <cell r="O144">
            <v>15272.1</v>
          </cell>
        </row>
        <row r="145">
          <cell r="A145">
            <v>19</v>
          </cell>
          <cell r="C145" t="str">
            <v>MUSCULOSKELETAL MALIGNANCY &amp; PATHOL FRACTURE D/T MUSCSKEL MALIG                   </v>
          </cell>
          <cell r="D145">
            <v>0</v>
          </cell>
          <cell r="E145" t="str">
            <v>.</v>
          </cell>
          <cell r="F145">
            <v>0</v>
          </cell>
          <cell r="G145" t="str">
            <v>.</v>
          </cell>
          <cell r="H145">
            <v>7</v>
          </cell>
          <cell r="I145">
            <v>23385.1</v>
          </cell>
          <cell r="J145">
            <v>11</v>
          </cell>
          <cell r="K145">
            <v>14410.4</v>
          </cell>
          <cell r="L145">
            <v>1</v>
          </cell>
          <cell r="M145">
            <v>61238.7</v>
          </cell>
          <cell r="N145">
            <v>19</v>
          </cell>
          <cell r="O145">
            <v>21389.7</v>
          </cell>
        </row>
        <row r="146">
          <cell r="A146">
            <v>18.001</v>
          </cell>
          <cell r="C146" t="str">
            <v>EXTENSIVE PROCEDURE UNRELATED TO PRINCIPAL DIAGNOSIS                              </v>
          </cell>
          <cell r="D146">
            <v>0</v>
          </cell>
          <cell r="E146" t="str">
            <v>.</v>
          </cell>
          <cell r="F146">
            <v>1</v>
          </cell>
          <cell r="G146">
            <v>41007.9</v>
          </cell>
          <cell r="H146">
            <v>3</v>
          </cell>
          <cell r="I146">
            <v>35545.7</v>
          </cell>
          <cell r="J146">
            <v>8</v>
          </cell>
          <cell r="K146">
            <v>51437.1</v>
          </cell>
          <cell r="L146">
            <v>6</v>
          </cell>
          <cell r="M146">
            <v>122186.25</v>
          </cell>
          <cell r="N146">
            <v>18</v>
          </cell>
          <cell r="O146">
            <v>91692.8</v>
          </cell>
        </row>
        <row r="147">
          <cell r="A147">
            <v>18.001</v>
          </cell>
          <cell r="C147" t="str">
            <v>LYMPHOMA, MYELOMA &amp; NON-ACUTE LEUKEMIA                                            </v>
          </cell>
          <cell r="D147">
            <v>0</v>
          </cell>
          <cell r="E147" t="str">
            <v>.</v>
          </cell>
          <cell r="F147">
            <v>2</v>
          </cell>
          <cell r="G147">
            <v>18922.3</v>
          </cell>
          <cell r="H147">
            <v>7</v>
          </cell>
          <cell r="I147">
            <v>27824.4</v>
          </cell>
          <cell r="J147">
            <v>9</v>
          </cell>
          <cell r="K147">
            <v>26079.1</v>
          </cell>
          <cell r="L147">
            <v>0</v>
          </cell>
          <cell r="M147" t="str">
            <v>.</v>
          </cell>
          <cell r="N147">
            <v>18</v>
          </cell>
          <cell r="O147">
            <v>26951.75</v>
          </cell>
        </row>
        <row r="148">
          <cell r="A148">
            <v>18.001</v>
          </cell>
          <cell r="C148" t="str">
            <v>FRACTURE OF PELVIS OR DISLOCATION OF HIP                                          </v>
          </cell>
          <cell r="D148">
            <v>0</v>
          </cell>
          <cell r="E148" t="str">
            <v>.</v>
          </cell>
          <cell r="F148">
            <v>2</v>
          </cell>
          <cell r="G148">
            <v>9620.05</v>
          </cell>
          <cell r="H148">
            <v>11</v>
          </cell>
          <cell r="I148">
            <v>9743.4</v>
          </cell>
          <cell r="J148">
            <v>5</v>
          </cell>
          <cell r="K148">
            <v>22535.5</v>
          </cell>
          <cell r="L148">
            <v>0</v>
          </cell>
          <cell r="M148" t="str">
            <v>.</v>
          </cell>
          <cell r="N148">
            <v>18</v>
          </cell>
          <cell r="O148">
            <v>10797.05</v>
          </cell>
        </row>
        <row r="149">
          <cell r="A149">
            <v>18</v>
          </cell>
          <cell r="C149" t="str">
            <v>OTHER CIRCULATORY SYSTEM PROCEDURES                                               </v>
          </cell>
          <cell r="D149">
            <v>0</v>
          </cell>
          <cell r="E149" t="str">
            <v>.</v>
          </cell>
          <cell r="F149">
            <v>2</v>
          </cell>
          <cell r="G149">
            <v>30594.8</v>
          </cell>
          <cell r="H149">
            <v>4</v>
          </cell>
          <cell r="I149">
            <v>19970.4</v>
          </cell>
          <cell r="J149">
            <v>8</v>
          </cell>
          <cell r="K149">
            <v>33447.3</v>
          </cell>
          <cell r="L149">
            <v>4</v>
          </cell>
          <cell r="M149">
            <v>60415</v>
          </cell>
          <cell r="N149">
            <v>18</v>
          </cell>
          <cell r="O149">
            <v>34604.4</v>
          </cell>
        </row>
        <row r="150">
          <cell r="A150">
            <v>17.001</v>
          </cell>
          <cell r="C150" t="str">
            <v>O.R. PROCEDURE FOR OTHER COMPLICATIONS OF TREATMENT                               </v>
          </cell>
          <cell r="D150">
            <v>0</v>
          </cell>
          <cell r="E150" t="str">
            <v>.</v>
          </cell>
          <cell r="F150">
            <v>4</v>
          </cell>
          <cell r="G150">
            <v>13108.8</v>
          </cell>
          <cell r="H150">
            <v>11</v>
          </cell>
          <cell r="I150">
            <v>21180.6</v>
          </cell>
          <cell r="J150">
            <v>2</v>
          </cell>
          <cell r="K150">
            <v>34078.75</v>
          </cell>
          <cell r="L150">
            <v>0</v>
          </cell>
          <cell r="M150" t="str">
            <v>.</v>
          </cell>
          <cell r="N150">
            <v>17</v>
          </cell>
          <cell r="O150">
            <v>21180.6</v>
          </cell>
        </row>
        <row r="151">
          <cell r="A151">
            <v>17.001</v>
          </cell>
          <cell r="C151" t="str">
            <v>MAJOR HEMATOLOGIC/IMMUNOLOGIC DIAG EXC SICKLE CELL CRISIS &amp; COAGUL                </v>
          </cell>
          <cell r="D151">
            <v>0</v>
          </cell>
          <cell r="E151" t="str">
            <v>.</v>
          </cell>
          <cell r="F151">
            <v>3</v>
          </cell>
          <cell r="G151">
            <v>8786.4</v>
          </cell>
          <cell r="H151">
            <v>12</v>
          </cell>
          <cell r="I151">
            <v>20616.5</v>
          </cell>
          <cell r="J151">
            <v>1</v>
          </cell>
          <cell r="K151">
            <v>22777.9</v>
          </cell>
          <cell r="L151">
            <v>1</v>
          </cell>
          <cell r="M151">
            <v>21857.4</v>
          </cell>
          <cell r="N151">
            <v>17</v>
          </cell>
          <cell r="O151">
            <v>21379.9</v>
          </cell>
        </row>
        <row r="152">
          <cell r="A152">
            <v>17.001</v>
          </cell>
          <cell r="C152" t="str">
            <v>TENDON, MUSCLE &amp; OTHER SOFT TISSUE PROCEDURES                                     </v>
          </cell>
          <cell r="D152">
            <v>0</v>
          </cell>
          <cell r="E152" t="str">
            <v>.</v>
          </cell>
          <cell r="F152">
            <v>3</v>
          </cell>
          <cell r="G152">
            <v>14886.7</v>
          </cell>
          <cell r="H152">
            <v>8</v>
          </cell>
          <cell r="I152">
            <v>17242</v>
          </cell>
          <cell r="J152">
            <v>4</v>
          </cell>
          <cell r="K152">
            <v>30985.05</v>
          </cell>
          <cell r="L152">
            <v>2</v>
          </cell>
          <cell r="M152">
            <v>77924.5</v>
          </cell>
          <cell r="N152">
            <v>17</v>
          </cell>
          <cell r="O152">
            <v>22034.6</v>
          </cell>
        </row>
        <row r="153">
          <cell r="A153">
            <v>17</v>
          </cell>
          <cell r="C153" t="str">
            <v>MAJOR THORACIC &amp; ABDOMINAL VASCULAR PROCEDURES                                    </v>
          </cell>
          <cell r="D153">
            <v>0</v>
          </cell>
          <cell r="E153" t="str">
            <v>.</v>
          </cell>
          <cell r="F153">
            <v>0</v>
          </cell>
          <cell r="G153" t="str">
            <v>.</v>
          </cell>
          <cell r="H153">
            <v>9</v>
          </cell>
          <cell r="I153">
            <v>68400.4</v>
          </cell>
          <cell r="J153">
            <v>4</v>
          </cell>
          <cell r="K153">
            <v>74488.1</v>
          </cell>
          <cell r="L153">
            <v>4</v>
          </cell>
          <cell r="M153">
            <v>72770.75</v>
          </cell>
          <cell r="N153">
            <v>17</v>
          </cell>
          <cell r="O153">
            <v>68714.9</v>
          </cell>
        </row>
        <row r="154">
          <cell r="A154">
            <v>16.001</v>
          </cell>
          <cell r="C154" t="str">
            <v>ALLERGIC REACTIONS                                                                </v>
          </cell>
          <cell r="D154">
            <v>0</v>
          </cell>
          <cell r="E154" t="str">
            <v>.</v>
          </cell>
          <cell r="F154">
            <v>4</v>
          </cell>
          <cell r="G154">
            <v>5536.3</v>
          </cell>
          <cell r="H154">
            <v>6</v>
          </cell>
          <cell r="I154">
            <v>6697.2</v>
          </cell>
          <cell r="J154">
            <v>5</v>
          </cell>
          <cell r="K154">
            <v>5781</v>
          </cell>
          <cell r="L154">
            <v>1</v>
          </cell>
          <cell r="M154">
            <v>34712.4</v>
          </cell>
          <cell r="N154">
            <v>16</v>
          </cell>
          <cell r="O154">
            <v>6401.6</v>
          </cell>
        </row>
        <row r="155">
          <cell r="A155">
            <v>16.001</v>
          </cell>
          <cell r="C155" t="str">
            <v>OTHER DRUG ABUSE &amp; DEPENDENCE                                                     </v>
          </cell>
          <cell r="D155">
            <v>0</v>
          </cell>
          <cell r="E155" t="str">
            <v>.</v>
          </cell>
          <cell r="F155">
            <v>1</v>
          </cell>
          <cell r="G155">
            <v>6467.7</v>
          </cell>
          <cell r="H155">
            <v>7</v>
          </cell>
          <cell r="I155">
            <v>13108.7</v>
          </cell>
          <cell r="J155">
            <v>7</v>
          </cell>
          <cell r="K155">
            <v>14627.9</v>
          </cell>
          <cell r="L155">
            <v>1</v>
          </cell>
          <cell r="M155">
            <v>14482.4</v>
          </cell>
          <cell r="N155">
            <v>16</v>
          </cell>
          <cell r="O155">
            <v>14196.65</v>
          </cell>
        </row>
        <row r="156">
          <cell r="A156">
            <v>16.001</v>
          </cell>
          <cell r="C156" t="str">
            <v>FEMALE REPRODUCTIVE SYSTEM INFECTIONS                                             </v>
          </cell>
          <cell r="D156">
            <v>0</v>
          </cell>
          <cell r="E156" t="str">
            <v>.</v>
          </cell>
          <cell r="F156">
            <v>6</v>
          </cell>
          <cell r="G156">
            <v>13360.05</v>
          </cell>
          <cell r="H156">
            <v>8</v>
          </cell>
          <cell r="I156">
            <v>9590.1</v>
          </cell>
          <cell r="J156">
            <v>2</v>
          </cell>
          <cell r="K156">
            <v>18769.15</v>
          </cell>
          <cell r="L156">
            <v>0</v>
          </cell>
          <cell r="M156" t="str">
            <v>.</v>
          </cell>
          <cell r="N156">
            <v>16</v>
          </cell>
          <cell r="O156">
            <v>10181.15</v>
          </cell>
        </row>
        <row r="157">
          <cell r="A157">
            <v>16.001</v>
          </cell>
          <cell r="C157" t="str">
            <v>TRANSURETHRAL PROSTATECTOMY                                                       </v>
          </cell>
          <cell r="D157">
            <v>0</v>
          </cell>
          <cell r="E157" t="str">
            <v>.</v>
          </cell>
          <cell r="F157">
            <v>13</v>
          </cell>
          <cell r="G157">
            <v>10830.7</v>
          </cell>
          <cell r="H157">
            <v>2</v>
          </cell>
          <cell r="I157">
            <v>11244.25</v>
          </cell>
          <cell r="J157">
            <v>1</v>
          </cell>
          <cell r="K157">
            <v>28293.2</v>
          </cell>
          <cell r="L157">
            <v>0</v>
          </cell>
          <cell r="M157" t="str">
            <v>.</v>
          </cell>
          <cell r="N157">
            <v>16</v>
          </cell>
          <cell r="O157">
            <v>10945.3</v>
          </cell>
        </row>
        <row r="158">
          <cell r="A158">
            <v>16.001</v>
          </cell>
          <cell r="C158" t="str">
            <v>MALFUNCTION, REACTION &amp; COMPLICATION OF GI DEVICE OR PROCEDURE                    </v>
          </cell>
          <cell r="D158">
            <v>0</v>
          </cell>
          <cell r="E158" t="str">
            <v>.</v>
          </cell>
          <cell r="F158">
            <v>3</v>
          </cell>
          <cell r="G158">
            <v>10217.2</v>
          </cell>
          <cell r="H158">
            <v>6</v>
          </cell>
          <cell r="I158">
            <v>14309.05</v>
          </cell>
          <cell r="J158">
            <v>7</v>
          </cell>
          <cell r="K158">
            <v>16408.2</v>
          </cell>
          <cell r="L158">
            <v>0</v>
          </cell>
          <cell r="M158" t="str">
            <v>.</v>
          </cell>
          <cell r="N158">
            <v>16</v>
          </cell>
          <cell r="O158">
            <v>12117.3</v>
          </cell>
        </row>
        <row r="159">
          <cell r="A159">
            <v>16</v>
          </cell>
          <cell r="C159" t="str">
            <v>NONSPECIFIC CVA &amp; PRECEREBRAL OCCLUSION W/O INFARCT                               </v>
          </cell>
          <cell r="D159">
            <v>0</v>
          </cell>
          <cell r="E159" t="str">
            <v>.</v>
          </cell>
          <cell r="F159">
            <v>1</v>
          </cell>
          <cell r="G159">
            <v>14917</v>
          </cell>
          <cell r="H159">
            <v>8</v>
          </cell>
          <cell r="I159">
            <v>15209.8</v>
          </cell>
          <cell r="J159">
            <v>7</v>
          </cell>
          <cell r="K159">
            <v>21002.2</v>
          </cell>
          <cell r="L159">
            <v>0</v>
          </cell>
          <cell r="M159" t="str">
            <v>.</v>
          </cell>
          <cell r="N159">
            <v>16</v>
          </cell>
          <cell r="O159">
            <v>16577.6</v>
          </cell>
        </row>
        <row r="160">
          <cell r="A160">
            <v>15.001</v>
          </cell>
          <cell r="C160" t="str">
            <v>HIV W ONE SIGNIF HIV COND OR W/O SIGNIF RELATED COND                              </v>
          </cell>
          <cell r="D160">
            <v>0</v>
          </cell>
          <cell r="E160" t="str">
            <v>.</v>
          </cell>
          <cell r="F160">
            <v>1</v>
          </cell>
          <cell r="G160">
            <v>15909.7</v>
          </cell>
          <cell r="H160">
            <v>6</v>
          </cell>
          <cell r="I160">
            <v>14908.2</v>
          </cell>
          <cell r="J160">
            <v>8</v>
          </cell>
          <cell r="K160">
            <v>16758.45</v>
          </cell>
          <cell r="L160">
            <v>0</v>
          </cell>
          <cell r="M160" t="str">
            <v>.</v>
          </cell>
          <cell r="N160">
            <v>15</v>
          </cell>
          <cell r="O160">
            <v>16290.7</v>
          </cell>
        </row>
        <row r="161">
          <cell r="A161">
            <v>15.001</v>
          </cell>
          <cell r="C161" t="str">
            <v>NEONATE BWT 2000-2499G W RESP DIST SYND/OTH MAJ RESP COND                         </v>
          </cell>
          <cell r="D161">
            <v>0</v>
          </cell>
          <cell r="E161" t="str">
            <v>.</v>
          </cell>
          <cell r="F161">
            <v>2</v>
          </cell>
          <cell r="G161">
            <v>15176.3</v>
          </cell>
          <cell r="H161">
            <v>11</v>
          </cell>
          <cell r="I161">
            <v>22109.4</v>
          </cell>
          <cell r="J161">
            <v>2</v>
          </cell>
          <cell r="K161">
            <v>35511.2</v>
          </cell>
          <cell r="L161">
            <v>0</v>
          </cell>
          <cell r="M161" t="str">
            <v>.</v>
          </cell>
          <cell r="N161">
            <v>15</v>
          </cell>
          <cell r="O161">
            <v>22109.4</v>
          </cell>
        </row>
        <row r="162">
          <cell r="A162">
            <v>15.001</v>
          </cell>
          <cell r="C162" t="str">
            <v>FEMALE REPRODUCTIVE SYSTEM RECONSTRUCTIVE PROCEDURES                              </v>
          </cell>
          <cell r="D162">
            <v>0</v>
          </cell>
          <cell r="E162" t="str">
            <v>.</v>
          </cell>
          <cell r="F162">
            <v>9</v>
          </cell>
          <cell r="G162">
            <v>14051.6</v>
          </cell>
          <cell r="H162">
            <v>6</v>
          </cell>
          <cell r="I162">
            <v>18889.8</v>
          </cell>
          <cell r="J162">
            <v>0</v>
          </cell>
          <cell r="K162" t="str">
            <v>.</v>
          </cell>
          <cell r="L162">
            <v>0</v>
          </cell>
          <cell r="M162" t="str">
            <v>.</v>
          </cell>
          <cell r="N162">
            <v>15</v>
          </cell>
          <cell r="O162">
            <v>15378.9</v>
          </cell>
        </row>
        <row r="163">
          <cell r="A163">
            <v>15.001</v>
          </cell>
          <cell r="C163" t="str">
            <v>UTERINE &amp; ADNEXA PROCEDURES FOR NON-OVARIAN &amp; NON-ADNEXAL MALIG                   </v>
          </cell>
          <cell r="D163">
            <v>0</v>
          </cell>
          <cell r="E163" t="str">
            <v>.</v>
          </cell>
          <cell r="F163">
            <v>7</v>
          </cell>
          <cell r="G163">
            <v>15794.9</v>
          </cell>
          <cell r="H163">
            <v>8</v>
          </cell>
          <cell r="I163">
            <v>24139.5</v>
          </cell>
          <cell r="J163">
            <v>0</v>
          </cell>
          <cell r="K163" t="str">
            <v>.</v>
          </cell>
          <cell r="L163">
            <v>0</v>
          </cell>
          <cell r="M163" t="str">
            <v>.</v>
          </cell>
          <cell r="N163">
            <v>15</v>
          </cell>
          <cell r="O163">
            <v>20572.2</v>
          </cell>
        </row>
        <row r="164">
          <cell r="A164">
            <v>15.001</v>
          </cell>
          <cell r="C164" t="str">
            <v>KIDNEY &amp; URINARY TRACT PROCEDURES FOR MALIGNANCY                                  </v>
          </cell>
          <cell r="D164">
            <v>0</v>
          </cell>
          <cell r="E164" t="str">
            <v>.</v>
          </cell>
          <cell r="F164">
            <v>4</v>
          </cell>
          <cell r="G164">
            <v>24340.5</v>
          </cell>
          <cell r="H164">
            <v>6</v>
          </cell>
          <cell r="I164">
            <v>36746.15</v>
          </cell>
          <cell r="J164">
            <v>5</v>
          </cell>
          <cell r="K164">
            <v>34550.6</v>
          </cell>
          <cell r="L164">
            <v>0</v>
          </cell>
          <cell r="M164" t="str">
            <v>.</v>
          </cell>
          <cell r="N164">
            <v>15</v>
          </cell>
          <cell r="O164">
            <v>34550.6</v>
          </cell>
        </row>
        <row r="165">
          <cell r="A165">
            <v>15.001</v>
          </cell>
          <cell r="C165" t="str">
            <v>MALNUTRITION, FAILURE TO THRIVE &amp; OTHER NUTRITIONAL DISORDERS                     </v>
          </cell>
          <cell r="D165">
            <v>0</v>
          </cell>
          <cell r="E165" t="str">
            <v>.</v>
          </cell>
          <cell r="F165">
            <v>1</v>
          </cell>
          <cell r="G165">
            <v>7556.5</v>
          </cell>
          <cell r="H165">
            <v>4</v>
          </cell>
          <cell r="I165">
            <v>14236.2</v>
          </cell>
          <cell r="J165">
            <v>7</v>
          </cell>
          <cell r="K165">
            <v>20110.1</v>
          </cell>
          <cell r="L165">
            <v>3</v>
          </cell>
          <cell r="M165">
            <v>33044.6</v>
          </cell>
          <cell r="N165">
            <v>15</v>
          </cell>
          <cell r="O165">
            <v>19884.9</v>
          </cell>
        </row>
        <row r="166">
          <cell r="A166">
            <v>15.001</v>
          </cell>
          <cell r="C166" t="str">
            <v>OTHER MUSCULOSKELETAL SYSTEM &amp; CONNECTIVE TISSUE PROCEDURES                       </v>
          </cell>
          <cell r="D166">
            <v>0</v>
          </cell>
          <cell r="E166" t="str">
            <v>.</v>
          </cell>
          <cell r="F166">
            <v>1</v>
          </cell>
          <cell r="G166">
            <v>36450.1</v>
          </cell>
          <cell r="H166">
            <v>11</v>
          </cell>
          <cell r="I166">
            <v>34028.8</v>
          </cell>
          <cell r="J166">
            <v>1</v>
          </cell>
          <cell r="K166">
            <v>125297.7</v>
          </cell>
          <cell r="L166">
            <v>2</v>
          </cell>
          <cell r="M166">
            <v>254159.7</v>
          </cell>
          <cell r="N166">
            <v>15</v>
          </cell>
          <cell r="O166">
            <v>36450.1</v>
          </cell>
        </row>
        <row r="167">
          <cell r="A167">
            <v>15.001</v>
          </cell>
          <cell r="C167" t="str">
            <v>PERITONEAL ADHESIOLYSIS                                                           </v>
          </cell>
          <cell r="D167">
            <v>0</v>
          </cell>
          <cell r="E167" t="str">
            <v>.</v>
          </cell>
          <cell r="F167">
            <v>6</v>
          </cell>
          <cell r="G167">
            <v>20089.05</v>
          </cell>
          <cell r="H167">
            <v>4</v>
          </cell>
          <cell r="I167">
            <v>29647.45</v>
          </cell>
          <cell r="J167">
            <v>2</v>
          </cell>
          <cell r="K167">
            <v>35712.25</v>
          </cell>
          <cell r="L167">
            <v>3</v>
          </cell>
          <cell r="M167">
            <v>61253.6</v>
          </cell>
          <cell r="N167">
            <v>15</v>
          </cell>
          <cell r="O167">
            <v>28152.4</v>
          </cell>
        </row>
        <row r="168">
          <cell r="A168">
            <v>15.001</v>
          </cell>
          <cell r="C168" t="str">
            <v>CARDIAC VALVE PROCEDURES W CARDIAC CATHETERIZATION                                </v>
          </cell>
          <cell r="D168">
            <v>0</v>
          </cell>
          <cell r="E168" t="str">
            <v>.</v>
          </cell>
          <cell r="F168">
            <v>1</v>
          </cell>
          <cell r="G168">
            <v>161988.8</v>
          </cell>
          <cell r="H168">
            <v>0</v>
          </cell>
          <cell r="I168" t="str">
            <v>.</v>
          </cell>
          <cell r="J168">
            <v>5</v>
          </cell>
          <cell r="K168">
            <v>200259.9</v>
          </cell>
          <cell r="L168">
            <v>9</v>
          </cell>
          <cell r="M168">
            <v>151000.9</v>
          </cell>
          <cell r="N168">
            <v>15</v>
          </cell>
          <cell r="O168">
            <v>182986.2</v>
          </cell>
        </row>
        <row r="169">
          <cell r="A169">
            <v>15.001</v>
          </cell>
          <cell r="C169" t="str">
            <v>CONCUSSION, CLOSED SKULL FX NOS,UNCOMPLICATED INTRACRANIAL INJURY, COMA &lt; 1 HR OR </v>
          </cell>
          <cell r="D169">
            <v>0</v>
          </cell>
          <cell r="E169" t="str">
            <v>.</v>
          </cell>
          <cell r="F169">
            <v>7</v>
          </cell>
          <cell r="G169">
            <v>14894</v>
          </cell>
          <cell r="H169">
            <v>5</v>
          </cell>
          <cell r="I169">
            <v>20096.4</v>
          </cell>
          <cell r="J169">
            <v>3</v>
          </cell>
          <cell r="K169">
            <v>20898.2</v>
          </cell>
          <cell r="L169">
            <v>0</v>
          </cell>
          <cell r="M169" t="str">
            <v>.</v>
          </cell>
          <cell r="N169">
            <v>15</v>
          </cell>
          <cell r="O169">
            <v>19224.7</v>
          </cell>
        </row>
        <row r="170">
          <cell r="A170">
            <v>15</v>
          </cell>
          <cell r="C170" t="str">
            <v>INTRACRANIAL HEMORRHAGE                                                           </v>
          </cell>
          <cell r="D170">
            <v>0</v>
          </cell>
          <cell r="E170" t="str">
            <v>.</v>
          </cell>
          <cell r="F170">
            <v>0</v>
          </cell>
          <cell r="G170" t="str">
            <v>.</v>
          </cell>
          <cell r="H170">
            <v>4</v>
          </cell>
          <cell r="I170">
            <v>12572.15</v>
          </cell>
          <cell r="J170">
            <v>6</v>
          </cell>
          <cell r="K170">
            <v>13013.1</v>
          </cell>
          <cell r="L170">
            <v>5</v>
          </cell>
          <cell r="M170">
            <v>30458.2</v>
          </cell>
          <cell r="N170">
            <v>15</v>
          </cell>
          <cell r="O170">
            <v>17769.8</v>
          </cell>
        </row>
        <row r="171">
          <cell r="A171">
            <v>14.001</v>
          </cell>
          <cell r="C171" t="str">
            <v>FRACTURE OF FEMUR                                                                 </v>
          </cell>
          <cell r="D171">
            <v>0</v>
          </cell>
          <cell r="E171" t="str">
            <v>.</v>
          </cell>
          <cell r="F171">
            <v>3</v>
          </cell>
          <cell r="G171">
            <v>10239.4</v>
          </cell>
          <cell r="H171">
            <v>3</v>
          </cell>
          <cell r="I171">
            <v>4869.7</v>
          </cell>
          <cell r="J171">
            <v>7</v>
          </cell>
          <cell r="K171">
            <v>14299.7</v>
          </cell>
          <cell r="L171">
            <v>1</v>
          </cell>
          <cell r="M171">
            <v>9355.4</v>
          </cell>
          <cell r="N171">
            <v>14</v>
          </cell>
          <cell r="O171">
            <v>9797.4</v>
          </cell>
        </row>
        <row r="172">
          <cell r="A172">
            <v>14.001</v>
          </cell>
          <cell r="C172" t="str">
            <v>INTERSTITIAL LUNG DISEASE                                                         </v>
          </cell>
          <cell r="D172">
            <v>0</v>
          </cell>
          <cell r="E172" t="str">
            <v>.</v>
          </cell>
          <cell r="F172">
            <v>2</v>
          </cell>
          <cell r="G172">
            <v>7717.1</v>
          </cell>
          <cell r="H172">
            <v>2</v>
          </cell>
          <cell r="I172">
            <v>23520.4</v>
          </cell>
          <cell r="J172">
            <v>8</v>
          </cell>
          <cell r="K172">
            <v>18128.65</v>
          </cell>
          <cell r="L172">
            <v>2</v>
          </cell>
          <cell r="M172">
            <v>23845.05</v>
          </cell>
          <cell r="N172">
            <v>14</v>
          </cell>
          <cell r="O172">
            <v>19239.9</v>
          </cell>
        </row>
        <row r="173">
          <cell r="A173">
            <v>14</v>
          </cell>
          <cell r="C173" t="str">
            <v>TRACHEOSTOMY W LONG TERM MECHANICAL VENTILATION W/O EXTENSIVE PROCEDURE           </v>
          </cell>
          <cell r="D173">
            <v>0</v>
          </cell>
          <cell r="E173" t="str">
            <v>.</v>
          </cell>
          <cell r="F173">
            <v>0</v>
          </cell>
          <cell r="G173" t="str">
            <v>.</v>
          </cell>
          <cell r="H173">
            <v>1</v>
          </cell>
          <cell r="I173">
            <v>92302.9</v>
          </cell>
          <cell r="J173">
            <v>3</v>
          </cell>
          <cell r="K173">
            <v>147238.4</v>
          </cell>
          <cell r="L173">
            <v>10</v>
          </cell>
          <cell r="M173">
            <v>151176.5</v>
          </cell>
          <cell r="N173">
            <v>14</v>
          </cell>
          <cell r="O173">
            <v>146019.6</v>
          </cell>
        </row>
        <row r="174">
          <cell r="A174">
            <v>13</v>
          </cell>
          <cell r="C174" t="str">
            <v>POST-OP, POST-TRAUMA, OTHER DEVICE INFECTIONS W O.R. PROCEDURE                    </v>
          </cell>
          <cell r="D174">
            <v>0</v>
          </cell>
          <cell r="E174" t="str">
            <v>.</v>
          </cell>
          <cell r="F174">
            <v>4</v>
          </cell>
          <cell r="G174">
            <v>11320.5</v>
          </cell>
          <cell r="H174">
            <v>4</v>
          </cell>
          <cell r="I174">
            <v>19043.25</v>
          </cell>
          <cell r="J174">
            <v>3</v>
          </cell>
          <cell r="K174">
            <v>39529.7</v>
          </cell>
          <cell r="L174">
            <v>2</v>
          </cell>
          <cell r="M174">
            <v>141003.25</v>
          </cell>
          <cell r="N174">
            <v>13</v>
          </cell>
          <cell r="O174">
            <v>19247.1</v>
          </cell>
        </row>
        <row r="175">
          <cell r="A175">
            <v>12.001</v>
          </cell>
          <cell r="C175" t="str">
            <v>ORGANIC MENTAL HEALTH DISTURBANCES                                                </v>
          </cell>
          <cell r="D175">
            <v>0</v>
          </cell>
          <cell r="E175" t="str">
            <v>.</v>
          </cell>
          <cell r="F175">
            <v>3</v>
          </cell>
          <cell r="G175">
            <v>14909.5</v>
          </cell>
          <cell r="H175">
            <v>6</v>
          </cell>
          <cell r="I175">
            <v>26440.35</v>
          </cell>
          <cell r="J175">
            <v>3</v>
          </cell>
          <cell r="K175">
            <v>15823.1</v>
          </cell>
          <cell r="L175">
            <v>0</v>
          </cell>
          <cell r="M175" t="str">
            <v>.</v>
          </cell>
          <cell r="N175">
            <v>12</v>
          </cell>
          <cell r="O175">
            <v>17860.65</v>
          </cell>
        </row>
        <row r="176">
          <cell r="A176">
            <v>12.001</v>
          </cell>
          <cell r="C176" t="str">
            <v>ACUTE ANXIETY &amp; DELIRIUM STATES                                                   </v>
          </cell>
          <cell r="D176">
            <v>0</v>
          </cell>
          <cell r="E176" t="str">
            <v>.</v>
          </cell>
          <cell r="F176">
            <v>3</v>
          </cell>
          <cell r="G176">
            <v>9527.2</v>
          </cell>
          <cell r="H176">
            <v>4</v>
          </cell>
          <cell r="I176">
            <v>13068.3</v>
          </cell>
          <cell r="J176">
            <v>5</v>
          </cell>
          <cell r="K176">
            <v>12983.7</v>
          </cell>
          <cell r="L176">
            <v>0</v>
          </cell>
          <cell r="M176" t="str">
            <v>.</v>
          </cell>
          <cell r="N176">
            <v>12</v>
          </cell>
          <cell r="O176">
            <v>11854.3</v>
          </cell>
        </row>
        <row r="177">
          <cell r="A177">
            <v>12.001</v>
          </cell>
          <cell r="C177" t="str">
            <v>LYMPHATIC &amp; OTHER MALIGNANCIES &amp; NEOPLASMS OF UNCERTAIN BEHAVIOR                  </v>
          </cell>
          <cell r="D177">
            <v>0</v>
          </cell>
          <cell r="E177" t="str">
            <v>.</v>
          </cell>
          <cell r="F177">
            <v>1</v>
          </cell>
          <cell r="G177">
            <v>6831.9</v>
          </cell>
          <cell r="H177">
            <v>5</v>
          </cell>
          <cell r="I177">
            <v>14543.2</v>
          </cell>
          <cell r="J177">
            <v>4</v>
          </cell>
          <cell r="K177">
            <v>23548.6</v>
          </cell>
          <cell r="L177">
            <v>2</v>
          </cell>
          <cell r="M177">
            <v>26175.7</v>
          </cell>
          <cell r="N177">
            <v>12</v>
          </cell>
          <cell r="O177">
            <v>21220.75</v>
          </cell>
        </row>
        <row r="178">
          <cell r="A178">
            <v>12.001</v>
          </cell>
          <cell r="C178" t="str">
            <v>ABORTION W/O D&amp;C, ASPIRATION CURETTAGE OR HYSTEROTOMY                             </v>
          </cell>
          <cell r="D178">
            <v>0</v>
          </cell>
          <cell r="E178" t="str">
            <v>.</v>
          </cell>
          <cell r="F178">
            <v>9</v>
          </cell>
          <cell r="G178">
            <v>6314.7</v>
          </cell>
          <cell r="H178">
            <v>2</v>
          </cell>
          <cell r="I178">
            <v>5166.6</v>
          </cell>
          <cell r="J178">
            <v>1</v>
          </cell>
          <cell r="K178">
            <v>6762.5</v>
          </cell>
          <cell r="L178">
            <v>0</v>
          </cell>
          <cell r="M178" t="str">
            <v>.</v>
          </cell>
          <cell r="N178">
            <v>12</v>
          </cell>
          <cell r="O178">
            <v>6080.7</v>
          </cell>
        </row>
        <row r="179">
          <cell r="A179">
            <v>12.001</v>
          </cell>
          <cell r="C179" t="str">
            <v>MENSTRUAL &amp; OTHER FEMALE REPRODUCTIVE SYSTEM DISORDERS                            </v>
          </cell>
          <cell r="D179">
            <v>0</v>
          </cell>
          <cell r="E179" t="str">
            <v>.</v>
          </cell>
          <cell r="F179">
            <v>5</v>
          </cell>
          <cell r="G179">
            <v>10557.5</v>
          </cell>
          <cell r="H179">
            <v>4</v>
          </cell>
          <cell r="I179">
            <v>16352.05</v>
          </cell>
          <cell r="J179">
            <v>3</v>
          </cell>
          <cell r="K179">
            <v>13731.8</v>
          </cell>
          <cell r="L179">
            <v>0</v>
          </cell>
          <cell r="M179" t="str">
            <v>.</v>
          </cell>
          <cell r="N179">
            <v>12</v>
          </cell>
          <cell r="O179">
            <v>10792.3</v>
          </cell>
        </row>
        <row r="180">
          <cell r="A180">
            <v>12.001</v>
          </cell>
          <cell r="C180" t="str">
            <v>CONNECTIVE TISSUE DISORDERS                                                       </v>
          </cell>
          <cell r="D180">
            <v>0</v>
          </cell>
          <cell r="E180" t="str">
            <v>.</v>
          </cell>
          <cell r="F180">
            <v>2</v>
          </cell>
          <cell r="G180">
            <v>6844.95</v>
          </cell>
          <cell r="H180">
            <v>2</v>
          </cell>
          <cell r="I180">
            <v>17610.95</v>
          </cell>
          <cell r="J180">
            <v>7</v>
          </cell>
          <cell r="K180">
            <v>25289.7</v>
          </cell>
          <cell r="L180">
            <v>1</v>
          </cell>
          <cell r="M180">
            <v>70256.4</v>
          </cell>
          <cell r="N180">
            <v>12</v>
          </cell>
          <cell r="O180">
            <v>20641.1</v>
          </cell>
        </row>
        <row r="181">
          <cell r="A181">
            <v>12.001</v>
          </cell>
          <cell r="C181" t="str">
            <v>MAJOR ESOPHAGEAL DISORDERS                                                        </v>
          </cell>
          <cell r="D181">
            <v>0</v>
          </cell>
          <cell r="E181" t="str">
            <v>.</v>
          </cell>
          <cell r="F181">
            <v>0</v>
          </cell>
          <cell r="G181" t="str">
            <v>.</v>
          </cell>
          <cell r="H181">
            <v>5</v>
          </cell>
          <cell r="I181">
            <v>16366.9</v>
          </cell>
          <cell r="J181">
            <v>6</v>
          </cell>
          <cell r="K181">
            <v>26468.4</v>
          </cell>
          <cell r="L181">
            <v>1</v>
          </cell>
          <cell r="M181">
            <v>49984.6</v>
          </cell>
          <cell r="N181">
            <v>12</v>
          </cell>
          <cell r="O181">
            <v>26075.45</v>
          </cell>
        </row>
        <row r="182">
          <cell r="A182">
            <v>12</v>
          </cell>
          <cell r="C182" t="str">
            <v>NERVOUS SYSTEM MALIGNANCY                                                         </v>
          </cell>
          <cell r="D182">
            <v>0</v>
          </cell>
          <cell r="E182" t="str">
            <v>.</v>
          </cell>
          <cell r="F182">
            <v>1</v>
          </cell>
          <cell r="G182">
            <v>22500.1</v>
          </cell>
          <cell r="H182">
            <v>8</v>
          </cell>
          <cell r="I182">
            <v>19489.8</v>
          </cell>
          <cell r="J182">
            <v>3</v>
          </cell>
          <cell r="K182">
            <v>17794.9</v>
          </cell>
          <cell r="L182">
            <v>0</v>
          </cell>
          <cell r="M182" t="str">
            <v>.</v>
          </cell>
          <cell r="N182">
            <v>12</v>
          </cell>
          <cell r="O182">
            <v>20147.5</v>
          </cell>
        </row>
        <row r="183">
          <cell r="A183">
            <v>11.001</v>
          </cell>
          <cell r="C183" t="str">
            <v>DRUG &amp; ALCOHOL ABUSE OR DEPENDENCE, LEFT AGAINST MEDICAL ADVICE                   </v>
          </cell>
          <cell r="D183">
            <v>0</v>
          </cell>
          <cell r="E183" t="str">
            <v>.</v>
          </cell>
          <cell r="F183">
            <v>1</v>
          </cell>
          <cell r="G183">
            <v>8346.5</v>
          </cell>
          <cell r="H183">
            <v>7</v>
          </cell>
          <cell r="I183">
            <v>9840</v>
          </cell>
          <cell r="J183">
            <v>2</v>
          </cell>
          <cell r="K183">
            <v>10169.45</v>
          </cell>
          <cell r="L183">
            <v>1</v>
          </cell>
          <cell r="M183">
            <v>27822.3</v>
          </cell>
          <cell r="N183">
            <v>11</v>
          </cell>
          <cell r="O183">
            <v>9840</v>
          </cell>
        </row>
        <row r="184">
          <cell r="A184">
            <v>11.001</v>
          </cell>
          <cell r="C184" t="str">
            <v>GASTROINTESTINAL VASCULAR INSUFFICIENCY                                           </v>
          </cell>
          <cell r="D184">
            <v>0</v>
          </cell>
          <cell r="E184" t="str">
            <v>.</v>
          </cell>
          <cell r="F184">
            <v>1</v>
          </cell>
          <cell r="G184">
            <v>14541.9</v>
          </cell>
          <cell r="H184">
            <v>2</v>
          </cell>
          <cell r="I184">
            <v>15921.45</v>
          </cell>
          <cell r="J184">
            <v>8</v>
          </cell>
          <cell r="K184">
            <v>26454.55</v>
          </cell>
          <cell r="L184">
            <v>0</v>
          </cell>
          <cell r="M184" t="str">
            <v>.</v>
          </cell>
          <cell r="N184">
            <v>11</v>
          </cell>
          <cell r="O184">
            <v>20965.7</v>
          </cell>
        </row>
        <row r="185">
          <cell r="A185">
            <v>11.001</v>
          </cell>
          <cell r="C185" t="str">
            <v>OTHER STOMACH, ESOPHAGEAL &amp; DUODENAL PROCEDURES                                   </v>
          </cell>
          <cell r="D185">
            <v>0</v>
          </cell>
          <cell r="E185" t="str">
            <v>.</v>
          </cell>
          <cell r="F185">
            <v>7</v>
          </cell>
          <cell r="G185">
            <v>21580.5</v>
          </cell>
          <cell r="H185">
            <v>1</v>
          </cell>
          <cell r="I185">
            <v>20226.4</v>
          </cell>
          <cell r="J185">
            <v>0</v>
          </cell>
          <cell r="K185" t="str">
            <v>.</v>
          </cell>
          <cell r="L185">
            <v>3</v>
          </cell>
          <cell r="M185">
            <v>46846</v>
          </cell>
          <cell r="N185">
            <v>11</v>
          </cell>
          <cell r="O185">
            <v>23074.9</v>
          </cell>
        </row>
        <row r="186">
          <cell r="A186">
            <v>11</v>
          </cell>
          <cell r="C186" t="str">
            <v>MULTIPLE SCLEROSIS &amp; OTHER DEMYELINATING DISEASES                                 </v>
          </cell>
          <cell r="D186">
            <v>0</v>
          </cell>
          <cell r="E186" t="str">
            <v>.</v>
          </cell>
          <cell r="F186">
            <v>0</v>
          </cell>
          <cell r="G186" t="str">
            <v>.</v>
          </cell>
          <cell r="H186">
            <v>8</v>
          </cell>
          <cell r="I186">
            <v>18465.55</v>
          </cell>
          <cell r="J186">
            <v>3</v>
          </cell>
          <cell r="K186">
            <v>15199.7</v>
          </cell>
          <cell r="L186">
            <v>0</v>
          </cell>
          <cell r="M186" t="str">
            <v>.</v>
          </cell>
          <cell r="N186">
            <v>11</v>
          </cell>
          <cell r="O186">
            <v>17717.5</v>
          </cell>
        </row>
        <row r="187">
          <cell r="A187">
            <v>10.001</v>
          </cell>
          <cell r="C187" t="str">
            <v>OTHER INJURY, POISONING &amp; TOXIC EFFECT DIAGNOSES                                  </v>
          </cell>
          <cell r="D187">
            <v>0</v>
          </cell>
          <cell r="E187" t="str">
            <v>.</v>
          </cell>
          <cell r="F187">
            <v>2</v>
          </cell>
          <cell r="G187">
            <v>7697</v>
          </cell>
          <cell r="H187">
            <v>3</v>
          </cell>
          <cell r="I187">
            <v>8425.9</v>
          </cell>
          <cell r="J187">
            <v>5</v>
          </cell>
          <cell r="K187">
            <v>14311.2</v>
          </cell>
          <cell r="L187">
            <v>0</v>
          </cell>
          <cell r="M187" t="str">
            <v>.</v>
          </cell>
          <cell r="N187">
            <v>10</v>
          </cell>
          <cell r="O187">
            <v>8443.95</v>
          </cell>
        </row>
        <row r="188">
          <cell r="A188">
            <v>10</v>
          </cell>
          <cell r="C188" t="str">
            <v>HIP &amp; FEMUR PROCEDURES FOR NON-TRAUMA EXCEPT JOINT REPLACEMENT                    </v>
          </cell>
          <cell r="D188">
            <v>0</v>
          </cell>
          <cell r="E188" t="str">
            <v>.</v>
          </cell>
          <cell r="F188">
            <v>1</v>
          </cell>
          <cell r="G188">
            <v>26648.6</v>
          </cell>
          <cell r="H188">
            <v>3</v>
          </cell>
          <cell r="I188">
            <v>29316.1</v>
          </cell>
          <cell r="J188">
            <v>6</v>
          </cell>
          <cell r="K188">
            <v>48723.15</v>
          </cell>
          <cell r="L188">
            <v>0</v>
          </cell>
          <cell r="M188" t="str">
            <v>.</v>
          </cell>
          <cell r="N188">
            <v>10</v>
          </cell>
          <cell r="O188">
            <v>34623.9</v>
          </cell>
        </row>
        <row r="189">
          <cell r="A189">
            <v>9.001</v>
          </cell>
          <cell r="C189" t="str">
            <v>KIDNEY &amp; URINARY TRACT MALIGNANCY                                                 </v>
          </cell>
          <cell r="D189">
            <v>0</v>
          </cell>
          <cell r="E189" t="str">
            <v>.</v>
          </cell>
          <cell r="F189">
            <v>1</v>
          </cell>
          <cell r="G189">
            <v>937</v>
          </cell>
          <cell r="H189">
            <v>2</v>
          </cell>
          <cell r="I189">
            <v>25049.8</v>
          </cell>
          <cell r="J189">
            <v>3</v>
          </cell>
          <cell r="K189">
            <v>21437.2</v>
          </cell>
          <cell r="L189">
            <v>3</v>
          </cell>
          <cell r="M189">
            <v>22079.2</v>
          </cell>
          <cell r="N189">
            <v>9</v>
          </cell>
          <cell r="O189">
            <v>21437.2</v>
          </cell>
        </row>
        <row r="190">
          <cell r="A190">
            <v>9.001</v>
          </cell>
          <cell r="C190" t="str">
            <v>OTHER KIDNEY, URINARY TRACT &amp; RELATED PROCEDURES                                  </v>
          </cell>
          <cell r="D190">
            <v>0</v>
          </cell>
          <cell r="E190" t="str">
            <v>.</v>
          </cell>
          <cell r="F190">
            <v>1</v>
          </cell>
          <cell r="G190">
            <v>26646.4</v>
          </cell>
          <cell r="H190">
            <v>2</v>
          </cell>
          <cell r="I190">
            <v>13890</v>
          </cell>
          <cell r="J190">
            <v>5</v>
          </cell>
          <cell r="K190">
            <v>44689.3</v>
          </cell>
          <cell r="L190">
            <v>1</v>
          </cell>
          <cell r="M190">
            <v>58391.9</v>
          </cell>
          <cell r="N190">
            <v>9</v>
          </cell>
          <cell r="O190">
            <v>26646.4</v>
          </cell>
        </row>
        <row r="191">
          <cell r="A191">
            <v>9.001</v>
          </cell>
          <cell r="C191" t="str">
            <v>MAJOR SKIN DISORDERS                                                              </v>
          </cell>
          <cell r="D191">
            <v>0</v>
          </cell>
          <cell r="E191" t="str">
            <v>.</v>
          </cell>
          <cell r="F191">
            <v>2</v>
          </cell>
          <cell r="G191">
            <v>9368.85</v>
          </cell>
          <cell r="H191">
            <v>2</v>
          </cell>
          <cell r="I191">
            <v>13260.2</v>
          </cell>
          <cell r="J191">
            <v>2</v>
          </cell>
          <cell r="K191">
            <v>15539.05</v>
          </cell>
          <cell r="L191">
            <v>3</v>
          </cell>
          <cell r="M191">
            <v>16794.6</v>
          </cell>
          <cell r="N191">
            <v>9</v>
          </cell>
          <cell r="O191">
            <v>14173.2</v>
          </cell>
        </row>
        <row r="192">
          <cell r="A192">
            <v>9.001</v>
          </cell>
          <cell r="C192" t="str">
            <v>CARDIOMYOPATHY                                                                    </v>
          </cell>
          <cell r="D192">
            <v>0</v>
          </cell>
          <cell r="E192" t="str">
            <v>.</v>
          </cell>
          <cell r="F192">
            <v>1</v>
          </cell>
          <cell r="G192">
            <v>6634</v>
          </cell>
          <cell r="H192">
            <v>3</v>
          </cell>
          <cell r="I192">
            <v>12312.5</v>
          </cell>
          <cell r="J192">
            <v>5</v>
          </cell>
          <cell r="K192">
            <v>8270.9</v>
          </cell>
          <cell r="L192">
            <v>0</v>
          </cell>
          <cell r="M192" t="str">
            <v>.</v>
          </cell>
          <cell r="N192">
            <v>9</v>
          </cell>
          <cell r="O192">
            <v>9097.7</v>
          </cell>
        </row>
        <row r="193">
          <cell r="A193">
            <v>9.001</v>
          </cell>
          <cell r="C193" t="str">
            <v>CARDIAC ARREST                                                                    </v>
          </cell>
          <cell r="D193">
            <v>0</v>
          </cell>
          <cell r="E193" t="str">
            <v>.</v>
          </cell>
          <cell r="F193">
            <v>0</v>
          </cell>
          <cell r="G193" t="str">
            <v>.</v>
          </cell>
          <cell r="H193">
            <v>0</v>
          </cell>
          <cell r="I193" t="str">
            <v>.</v>
          </cell>
          <cell r="J193">
            <v>3</v>
          </cell>
          <cell r="K193">
            <v>12466.4</v>
          </cell>
          <cell r="L193">
            <v>6</v>
          </cell>
          <cell r="M193">
            <v>32564.75</v>
          </cell>
          <cell r="N193">
            <v>9</v>
          </cell>
          <cell r="O193">
            <v>26080.4</v>
          </cell>
        </row>
        <row r="194">
          <cell r="A194">
            <v>9.001</v>
          </cell>
          <cell r="C194" t="str">
            <v>DENTAL &amp; ORAL DISEASES &amp; INJURIES                                                 </v>
          </cell>
          <cell r="D194">
            <v>0</v>
          </cell>
          <cell r="E194" t="str">
            <v>.</v>
          </cell>
          <cell r="F194">
            <v>6</v>
          </cell>
          <cell r="G194">
            <v>7149.2</v>
          </cell>
          <cell r="H194">
            <v>3</v>
          </cell>
          <cell r="I194">
            <v>10436.6</v>
          </cell>
          <cell r="J194">
            <v>0</v>
          </cell>
          <cell r="K194" t="str">
            <v>.</v>
          </cell>
          <cell r="L194">
            <v>0</v>
          </cell>
          <cell r="M194" t="str">
            <v>.</v>
          </cell>
          <cell r="N194">
            <v>9</v>
          </cell>
          <cell r="O194">
            <v>7883</v>
          </cell>
        </row>
        <row r="195">
          <cell r="A195">
            <v>9</v>
          </cell>
          <cell r="C195" t="str">
            <v>EYE DISORDERS EXCEPT MAJOR INFECTIONS                                             </v>
          </cell>
          <cell r="D195">
            <v>0</v>
          </cell>
          <cell r="E195" t="str">
            <v>.</v>
          </cell>
          <cell r="F195">
            <v>2</v>
          </cell>
          <cell r="G195">
            <v>15623.45</v>
          </cell>
          <cell r="H195">
            <v>4</v>
          </cell>
          <cell r="I195">
            <v>9123.5</v>
          </cell>
          <cell r="J195">
            <v>3</v>
          </cell>
          <cell r="K195">
            <v>10314.7</v>
          </cell>
          <cell r="L195">
            <v>0</v>
          </cell>
          <cell r="M195" t="str">
            <v>.</v>
          </cell>
          <cell r="N195">
            <v>9</v>
          </cell>
          <cell r="O195">
            <v>9207.9</v>
          </cell>
        </row>
        <row r="196">
          <cell r="A196">
            <v>8.001</v>
          </cell>
          <cell r="C196" t="str">
            <v>PROCEDURE W DIAG OF REHAB, AFTERCARE OR OTH CONTACT W HEALTH SERVICE              </v>
          </cell>
          <cell r="D196">
            <v>0</v>
          </cell>
          <cell r="E196" t="str">
            <v>.</v>
          </cell>
          <cell r="F196">
            <v>3</v>
          </cell>
          <cell r="G196">
            <v>42569.9</v>
          </cell>
          <cell r="H196">
            <v>4</v>
          </cell>
          <cell r="I196">
            <v>19307.6</v>
          </cell>
          <cell r="J196">
            <v>1</v>
          </cell>
          <cell r="K196">
            <v>61985.2</v>
          </cell>
          <cell r="L196">
            <v>0</v>
          </cell>
          <cell r="M196" t="str">
            <v>.</v>
          </cell>
          <cell r="N196">
            <v>8</v>
          </cell>
          <cell r="O196">
            <v>27077.3</v>
          </cell>
        </row>
        <row r="197">
          <cell r="A197">
            <v>8.001</v>
          </cell>
          <cell r="C197" t="str">
            <v>HAND &amp; WRIST PROCEDURES                                                           </v>
          </cell>
          <cell r="D197">
            <v>0</v>
          </cell>
          <cell r="E197" t="str">
            <v>.</v>
          </cell>
          <cell r="F197">
            <v>4</v>
          </cell>
          <cell r="G197">
            <v>12603.25</v>
          </cell>
          <cell r="H197">
            <v>3</v>
          </cell>
          <cell r="I197">
            <v>24540.2</v>
          </cell>
          <cell r="J197">
            <v>1</v>
          </cell>
          <cell r="K197">
            <v>9563.4</v>
          </cell>
          <cell r="L197">
            <v>0</v>
          </cell>
          <cell r="M197" t="str">
            <v>.</v>
          </cell>
          <cell r="N197">
            <v>8</v>
          </cell>
          <cell r="O197">
            <v>12603.25</v>
          </cell>
        </row>
        <row r="198">
          <cell r="A198">
            <v>8.001</v>
          </cell>
          <cell r="C198" t="str">
            <v>ANAL PROCEDURES                                                                   </v>
          </cell>
          <cell r="D198">
            <v>0</v>
          </cell>
          <cell r="E198" t="str">
            <v>.</v>
          </cell>
          <cell r="F198">
            <v>3</v>
          </cell>
          <cell r="G198">
            <v>7681.4</v>
          </cell>
          <cell r="H198">
            <v>2</v>
          </cell>
          <cell r="I198">
            <v>25495.95</v>
          </cell>
          <cell r="J198">
            <v>3</v>
          </cell>
          <cell r="K198">
            <v>37282.2</v>
          </cell>
          <cell r="L198">
            <v>0</v>
          </cell>
          <cell r="M198" t="str">
            <v>.</v>
          </cell>
          <cell r="N198">
            <v>8</v>
          </cell>
          <cell r="O198">
            <v>33138.1</v>
          </cell>
        </row>
        <row r="199">
          <cell r="A199">
            <v>8</v>
          </cell>
          <cell r="C199" t="str">
            <v>FACIAL BONE PROCEDURES EXCEPT MAJOR CRANIAL/FACIAL BONE PROCEDURES                </v>
          </cell>
          <cell r="D199">
            <v>0</v>
          </cell>
          <cell r="E199" t="str">
            <v>.</v>
          </cell>
          <cell r="F199">
            <v>1</v>
          </cell>
          <cell r="G199">
            <v>20436.7</v>
          </cell>
          <cell r="H199">
            <v>6</v>
          </cell>
          <cell r="I199">
            <v>33769.85</v>
          </cell>
          <cell r="J199">
            <v>1</v>
          </cell>
          <cell r="K199">
            <v>35907.9</v>
          </cell>
          <cell r="L199">
            <v>0</v>
          </cell>
          <cell r="M199" t="str">
            <v>.</v>
          </cell>
          <cell r="N199">
            <v>8</v>
          </cell>
          <cell r="O199">
            <v>33760.8</v>
          </cell>
        </row>
        <row r="200">
          <cell r="A200">
            <v>7.001</v>
          </cell>
          <cell r="C200" t="str">
            <v>MULTIPLE SIGNIFICANT TRAUMA W/O O.R. PROCEDURE                                    </v>
          </cell>
          <cell r="D200">
            <v>0</v>
          </cell>
          <cell r="E200" t="str">
            <v>.</v>
          </cell>
          <cell r="F200">
            <v>0</v>
          </cell>
          <cell r="G200" t="str">
            <v>.</v>
          </cell>
          <cell r="H200">
            <v>5</v>
          </cell>
          <cell r="I200">
            <v>28121.4</v>
          </cell>
          <cell r="J200">
            <v>0</v>
          </cell>
          <cell r="K200" t="str">
            <v>.</v>
          </cell>
          <cell r="L200">
            <v>2</v>
          </cell>
          <cell r="M200">
            <v>72400.35</v>
          </cell>
          <cell r="N200">
            <v>7</v>
          </cell>
          <cell r="O200">
            <v>28369.7</v>
          </cell>
        </row>
        <row r="201">
          <cell r="A201">
            <v>7.001</v>
          </cell>
          <cell r="C201" t="str">
            <v>OPIOID ABUSE &amp; DEPENDENCE                                                         </v>
          </cell>
          <cell r="D201">
            <v>0</v>
          </cell>
          <cell r="E201" t="str">
            <v>.</v>
          </cell>
          <cell r="F201">
            <v>1</v>
          </cell>
          <cell r="G201">
            <v>10527.7</v>
          </cell>
          <cell r="H201">
            <v>5</v>
          </cell>
          <cell r="I201">
            <v>7973.2</v>
          </cell>
          <cell r="J201">
            <v>1</v>
          </cell>
          <cell r="K201">
            <v>8307.7</v>
          </cell>
          <cell r="L201">
            <v>0</v>
          </cell>
          <cell r="M201" t="str">
            <v>.</v>
          </cell>
          <cell r="N201">
            <v>7</v>
          </cell>
          <cell r="O201">
            <v>8307.7</v>
          </cell>
        </row>
        <row r="202">
          <cell r="A202">
            <v>7.001</v>
          </cell>
          <cell r="C202" t="str">
            <v>MAJOR DEPRESSIVE DISORDERS &amp; OTHER/UNSPECIFIED PSYCHOSES                          </v>
          </cell>
          <cell r="D202">
            <v>0</v>
          </cell>
          <cell r="E202" t="str">
            <v>.</v>
          </cell>
          <cell r="F202">
            <v>1</v>
          </cell>
          <cell r="G202">
            <v>11279.7</v>
          </cell>
          <cell r="H202">
            <v>4</v>
          </cell>
          <cell r="I202">
            <v>12824.15</v>
          </cell>
          <cell r="J202">
            <v>2</v>
          </cell>
          <cell r="K202">
            <v>9830.95</v>
          </cell>
          <cell r="L202">
            <v>0</v>
          </cell>
          <cell r="M202" t="str">
            <v>.</v>
          </cell>
          <cell r="N202">
            <v>7</v>
          </cell>
          <cell r="O202">
            <v>11440.7</v>
          </cell>
        </row>
        <row r="203">
          <cell r="A203">
            <v>7.001</v>
          </cell>
          <cell r="C203" t="str">
            <v>D&amp;C, ASPIRATION CURETTAGE OR HYSTEROTOMY FOR OBSTETRIC DIAGNOSES                  </v>
          </cell>
          <cell r="D203">
            <v>0</v>
          </cell>
          <cell r="E203" t="str">
            <v>.</v>
          </cell>
          <cell r="F203">
            <v>3</v>
          </cell>
          <cell r="G203">
            <v>7317.9</v>
          </cell>
          <cell r="H203">
            <v>4</v>
          </cell>
          <cell r="I203">
            <v>11708.9</v>
          </cell>
          <cell r="J203">
            <v>0</v>
          </cell>
          <cell r="K203" t="str">
            <v>.</v>
          </cell>
          <cell r="L203">
            <v>0</v>
          </cell>
          <cell r="M203" t="str">
            <v>.</v>
          </cell>
          <cell r="N203">
            <v>7</v>
          </cell>
          <cell r="O203">
            <v>10429.6</v>
          </cell>
        </row>
        <row r="204">
          <cell r="A204">
            <v>7.001</v>
          </cell>
          <cell r="C204" t="str">
            <v>OTHER FEMALE REPRODUCTIVE SYSTEM &amp; RELATED PROCEDURES                             </v>
          </cell>
          <cell r="D204">
            <v>0</v>
          </cell>
          <cell r="E204" t="str">
            <v>.</v>
          </cell>
          <cell r="F204">
            <v>3</v>
          </cell>
          <cell r="G204">
            <v>7373.4</v>
          </cell>
          <cell r="H204">
            <v>2</v>
          </cell>
          <cell r="I204">
            <v>20846.3</v>
          </cell>
          <cell r="J204">
            <v>0</v>
          </cell>
          <cell r="K204" t="str">
            <v>.</v>
          </cell>
          <cell r="L204">
            <v>2</v>
          </cell>
          <cell r="M204">
            <v>51762.45</v>
          </cell>
          <cell r="N204">
            <v>7</v>
          </cell>
          <cell r="O204">
            <v>9772.7</v>
          </cell>
        </row>
        <row r="205">
          <cell r="A205">
            <v>7.001</v>
          </cell>
          <cell r="C205" t="str">
            <v>RENAL DIALYSIS ACCESS DEVICE PROCEDURE ONLY                                       </v>
          </cell>
          <cell r="D205">
            <v>0</v>
          </cell>
          <cell r="E205" t="str">
            <v>.</v>
          </cell>
          <cell r="F205">
            <v>2</v>
          </cell>
          <cell r="G205">
            <v>16454.3</v>
          </cell>
          <cell r="H205">
            <v>3</v>
          </cell>
          <cell r="I205">
            <v>27806.8</v>
          </cell>
          <cell r="J205">
            <v>2</v>
          </cell>
          <cell r="K205">
            <v>41734.45</v>
          </cell>
          <cell r="L205">
            <v>0</v>
          </cell>
          <cell r="M205" t="str">
            <v>.</v>
          </cell>
          <cell r="N205">
            <v>7</v>
          </cell>
          <cell r="O205">
            <v>27806.8</v>
          </cell>
        </row>
        <row r="206">
          <cell r="A206">
            <v>7.001</v>
          </cell>
          <cell r="C206" t="str">
            <v>OTHER PROCEDURES FOR ENDOCRINE, NUTRITIONAL &amp; METABOLIC DISORDERS                 </v>
          </cell>
          <cell r="D206">
            <v>0</v>
          </cell>
          <cell r="E206" t="str">
            <v>.</v>
          </cell>
          <cell r="F206">
            <v>1</v>
          </cell>
          <cell r="G206">
            <v>25051.2</v>
          </cell>
          <cell r="H206">
            <v>0</v>
          </cell>
          <cell r="I206" t="str">
            <v>.</v>
          </cell>
          <cell r="J206">
            <v>5</v>
          </cell>
          <cell r="K206">
            <v>52985.4</v>
          </cell>
          <cell r="L206">
            <v>1</v>
          </cell>
          <cell r="M206">
            <v>104275</v>
          </cell>
          <cell r="N206">
            <v>7</v>
          </cell>
          <cell r="O206">
            <v>52985.4</v>
          </cell>
        </row>
        <row r="207">
          <cell r="A207">
            <v>7.001</v>
          </cell>
          <cell r="C207" t="str">
            <v>MALIGNANT BREAST DISORDERS                                                        </v>
          </cell>
          <cell r="D207">
            <v>0</v>
          </cell>
          <cell r="E207" t="str">
            <v>.</v>
          </cell>
          <cell r="F207">
            <v>0</v>
          </cell>
          <cell r="G207" t="str">
            <v>.</v>
          </cell>
          <cell r="H207">
            <v>1</v>
          </cell>
          <cell r="I207">
            <v>12444.7</v>
          </cell>
          <cell r="J207">
            <v>5</v>
          </cell>
          <cell r="K207">
            <v>14643.6</v>
          </cell>
          <cell r="L207">
            <v>1</v>
          </cell>
          <cell r="M207">
            <v>29215.4</v>
          </cell>
          <cell r="N207">
            <v>7</v>
          </cell>
          <cell r="O207">
            <v>14643.6</v>
          </cell>
        </row>
        <row r="208">
          <cell r="A208">
            <v>7.001</v>
          </cell>
          <cell r="C208" t="str">
            <v>CARDIAC PACEMAKER &amp; DEFIBRILLATOR REVISION EXCEPT DEVICE REPLACEMENT              </v>
          </cell>
          <cell r="D208">
            <v>0</v>
          </cell>
          <cell r="E208" t="str">
            <v>.</v>
          </cell>
          <cell r="F208">
            <v>3</v>
          </cell>
          <cell r="G208">
            <v>25943.6</v>
          </cell>
          <cell r="H208">
            <v>4</v>
          </cell>
          <cell r="I208">
            <v>35605.35</v>
          </cell>
          <cell r="J208">
            <v>0</v>
          </cell>
          <cell r="K208" t="str">
            <v>.</v>
          </cell>
          <cell r="L208">
            <v>0</v>
          </cell>
          <cell r="M208" t="str">
            <v>.</v>
          </cell>
          <cell r="N208">
            <v>7</v>
          </cell>
          <cell r="O208">
            <v>32679.9</v>
          </cell>
        </row>
        <row r="209">
          <cell r="A209">
            <v>7.001</v>
          </cell>
          <cell r="C209" t="str">
            <v>CARDIAC PACEMAKER &amp; DEFIBRILLATOR DEVICE REPLACEMENT                              </v>
          </cell>
          <cell r="D209">
            <v>0</v>
          </cell>
          <cell r="E209" t="str">
            <v>.</v>
          </cell>
          <cell r="F209">
            <v>3</v>
          </cell>
          <cell r="G209">
            <v>33216.4</v>
          </cell>
          <cell r="H209">
            <v>0</v>
          </cell>
          <cell r="I209" t="str">
            <v>.</v>
          </cell>
          <cell r="J209">
            <v>3</v>
          </cell>
          <cell r="K209">
            <v>48799.1</v>
          </cell>
          <cell r="L209">
            <v>1</v>
          </cell>
          <cell r="M209">
            <v>95418.1</v>
          </cell>
          <cell r="N209">
            <v>7</v>
          </cell>
          <cell r="O209">
            <v>35062.6</v>
          </cell>
        </row>
        <row r="210">
          <cell r="A210">
            <v>7</v>
          </cell>
          <cell r="C210" t="str">
            <v>OTHER NERVOUS SYSTEM &amp; RELATED PROCEDURES                                         </v>
          </cell>
          <cell r="D210">
            <v>0</v>
          </cell>
          <cell r="E210" t="str">
            <v>.</v>
          </cell>
          <cell r="F210">
            <v>0</v>
          </cell>
          <cell r="G210" t="str">
            <v>.</v>
          </cell>
          <cell r="H210">
            <v>2</v>
          </cell>
          <cell r="I210">
            <v>21679.55</v>
          </cell>
          <cell r="J210">
            <v>3</v>
          </cell>
          <cell r="K210">
            <v>46601.4</v>
          </cell>
          <cell r="L210">
            <v>2</v>
          </cell>
          <cell r="M210">
            <v>68764.5</v>
          </cell>
          <cell r="N210">
            <v>7</v>
          </cell>
          <cell r="O210">
            <v>46515.4</v>
          </cell>
        </row>
        <row r="211">
          <cell r="A211">
            <v>6.001</v>
          </cell>
          <cell r="C211" t="str">
            <v>EXTENSIVE ABDOMINAL/THORACIC PROCEDURES FOR MULT SIGNIFICANT TRAUMA               </v>
          </cell>
          <cell r="D211">
            <v>0</v>
          </cell>
          <cell r="E211" t="str">
            <v>.</v>
          </cell>
          <cell r="F211">
            <v>0</v>
          </cell>
          <cell r="G211" t="str">
            <v>.</v>
          </cell>
          <cell r="H211">
            <v>1</v>
          </cell>
          <cell r="I211">
            <v>25215.9</v>
          </cell>
          <cell r="J211">
            <v>1</v>
          </cell>
          <cell r="K211">
            <v>42548.7</v>
          </cell>
          <cell r="L211">
            <v>4</v>
          </cell>
          <cell r="M211">
            <v>88008.8</v>
          </cell>
          <cell r="N211">
            <v>6</v>
          </cell>
          <cell r="O211">
            <v>64978.3</v>
          </cell>
        </row>
        <row r="212">
          <cell r="A212">
            <v>6.001</v>
          </cell>
          <cell r="C212" t="str">
            <v>NEONATAL AFTERCARE                                                                </v>
          </cell>
          <cell r="D212">
            <v>0</v>
          </cell>
          <cell r="E212" t="str">
            <v>.</v>
          </cell>
          <cell r="F212">
            <v>0</v>
          </cell>
          <cell r="G212" t="str">
            <v>.</v>
          </cell>
          <cell r="H212">
            <v>5</v>
          </cell>
          <cell r="I212">
            <v>48568.2</v>
          </cell>
          <cell r="J212">
            <v>1</v>
          </cell>
          <cell r="K212">
            <v>37290.2</v>
          </cell>
          <cell r="L212">
            <v>0</v>
          </cell>
          <cell r="M212" t="str">
            <v>.</v>
          </cell>
          <cell r="N212">
            <v>6</v>
          </cell>
          <cell r="O212">
            <v>42929.2</v>
          </cell>
        </row>
        <row r="213">
          <cell r="A213">
            <v>6.001</v>
          </cell>
          <cell r="C213" t="str">
            <v>COCAINE ABUSE &amp; DEPENDENCE                                                        </v>
          </cell>
          <cell r="D213">
            <v>0</v>
          </cell>
          <cell r="E213" t="str">
            <v>.</v>
          </cell>
          <cell r="F213">
            <v>0</v>
          </cell>
          <cell r="G213" t="str">
            <v>.</v>
          </cell>
          <cell r="H213">
            <v>3</v>
          </cell>
          <cell r="I213">
            <v>8076.2</v>
          </cell>
          <cell r="J213">
            <v>3</v>
          </cell>
          <cell r="K213">
            <v>15696.7</v>
          </cell>
          <cell r="L213">
            <v>0</v>
          </cell>
          <cell r="M213" t="str">
            <v>.</v>
          </cell>
          <cell r="N213">
            <v>6</v>
          </cell>
          <cell r="O213">
            <v>8617.6</v>
          </cell>
        </row>
        <row r="214">
          <cell r="A214">
            <v>6.001</v>
          </cell>
          <cell r="C214" t="str">
            <v>COAGULATION &amp; PLATELET DISORDERS                                                  </v>
          </cell>
          <cell r="D214">
            <v>0</v>
          </cell>
          <cell r="E214" t="str">
            <v>.</v>
          </cell>
          <cell r="F214">
            <v>2</v>
          </cell>
          <cell r="G214">
            <v>7159.65</v>
          </cell>
          <cell r="H214">
            <v>3</v>
          </cell>
          <cell r="I214">
            <v>33030.4</v>
          </cell>
          <cell r="J214">
            <v>1</v>
          </cell>
          <cell r="K214">
            <v>149485.4</v>
          </cell>
          <cell r="L214">
            <v>0</v>
          </cell>
          <cell r="M214" t="str">
            <v>.</v>
          </cell>
          <cell r="N214">
            <v>6</v>
          </cell>
          <cell r="O214">
            <v>25928.3</v>
          </cell>
        </row>
        <row r="215">
          <cell r="A215">
            <v>6.001</v>
          </cell>
          <cell r="C215" t="str">
            <v>NEONATE BIRTHWT &gt;2499G W MAJOR ANOMALY                                            </v>
          </cell>
          <cell r="D215">
            <v>0</v>
          </cell>
          <cell r="E215" t="str">
            <v>.</v>
          </cell>
          <cell r="F215">
            <v>5</v>
          </cell>
          <cell r="G215">
            <v>2311.7</v>
          </cell>
          <cell r="H215">
            <v>1</v>
          </cell>
          <cell r="I215">
            <v>19818.8</v>
          </cell>
          <cell r="J215">
            <v>0</v>
          </cell>
          <cell r="K215" t="str">
            <v>.</v>
          </cell>
          <cell r="L215">
            <v>0</v>
          </cell>
          <cell r="M215" t="str">
            <v>.</v>
          </cell>
          <cell r="N215">
            <v>6</v>
          </cell>
          <cell r="O215">
            <v>2339.1</v>
          </cell>
        </row>
        <row r="216">
          <cell r="A216">
            <v>6.001</v>
          </cell>
          <cell r="C216" t="str">
            <v>NEONATE BWT 2000-2499G W OTHER SIGNIFICANT CONDITION                              </v>
          </cell>
          <cell r="D216">
            <v>0</v>
          </cell>
          <cell r="E216" t="str">
            <v>.</v>
          </cell>
          <cell r="F216">
            <v>5</v>
          </cell>
          <cell r="G216">
            <v>15760.7</v>
          </cell>
          <cell r="H216">
            <v>1</v>
          </cell>
          <cell r="I216">
            <v>19207.2</v>
          </cell>
          <cell r="J216">
            <v>0</v>
          </cell>
          <cell r="K216" t="str">
            <v>.</v>
          </cell>
          <cell r="L216">
            <v>0</v>
          </cell>
          <cell r="M216" t="str">
            <v>.</v>
          </cell>
          <cell r="N216">
            <v>6</v>
          </cell>
          <cell r="O216">
            <v>17483.95</v>
          </cell>
        </row>
        <row r="217">
          <cell r="A217">
            <v>6.001</v>
          </cell>
          <cell r="C217" t="str">
            <v>MAJOR MALE PELVIC PROCEDURES                                                      </v>
          </cell>
          <cell r="D217">
            <v>0</v>
          </cell>
          <cell r="E217" t="str">
            <v>.</v>
          </cell>
          <cell r="F217">
            <v>3</v>
          </cell>
          <cell r="G217">
            <v>25746.7</v>
          </cell>
          <cell r="H217">
            <v>3</v>
          </cell>
          <cell r="I217">
            <v>32534.6</v>
          </cell>
          <cell r="J217">
            <v>0</v>
          </cell>
          <cell r="K217" t="str">
            <v>.</v>
          </cell>
          <cell r="L217">
            <v>0</v>
          </cell>
          <cell r="M217" t="str">
            <v>.</v>
          </cell>
          <cell r="N217">
            <v>6</v>
          </cell>
          <cell r="O217">
            <v>29140.65</v>
          </cell>
        </row>
        <row r="218">
          <cell r="A218">
            <v>6.001</v>
          </cell>
          <cell r="C218" t="str">
            <v>BREAST PROCEDURES EXCEPT MASTECTOMY                                               </v>
          </cell>
          <cell r="D218">
            <v>0</v>
          </cell>
          <cell r="E218" t="str">
            <v>.</v>
          </cell>
          <cell r="F218">
            <v>3</v>
          </cell>
          <cell r="G218">
            <v>18357.7</v>
          </cell>
          <cell r="H218">
            <v>2</v>
          </cell>
          <cell r="I218">
            <v>36776.5</v>
          </cell>
          <cell r="J218">
            <v>1</v>
          </cell>
          <cell r="K218">
            <v>22601.7</v>
          </cell>
          <cell r="L218">
            <v>0</v>
          </cell>
          <cell r="M218" t="str">
            <v>.</v>
          </cell>
          <cell r="N218">
            <v>6</v>
          </cell>
          <cell r="O218">
            <v>29157.8</v>
          </cell>
        </row>
        <row r="219">
          <cell r="A219">
            <v>6.001</v>
          </cell>
          <cell r="C219" t="str">
            <v>SKIN GRAFT FOR SKIN &amp; SUBCUTANEOUS TISSUE DIAGNOSES                               </v>
          </cell>
          <cell r="D219">
            <v>0</v>
          </cell>
          <cell r="E219" t="str">
            <v>.</v>
          </cell>
          <cell r="F219">
            <v>5</v>
          </cell>
          <cell r="G219">
            <v>12075.4</v>
          </cell>
          <cell r="H219">
            <v>1</v>
          </cell>
          <cell r="I219">
            <v>14857.4</v>
          </cell>
          <cell r="J219">
            <v>0</v>
          </cell>
          <cell r="K219" t="str">
            <v>.</v>
          </cell>
          <cell r="L219">
            <v>0</v>
          </cell>
          <cell r="M219" t="str">
            <v>.</v>
          </cell>
          <cell r="N219">
            <v>6</v>
          </cell>
          <cell r="O219">
            <v>12622.75</v>
          </cell>
        </row>
        <row r="220">
          <cell r="A220">
            <v>6.001</v>
          </cell>
          <cell r="C220" t="str">
            <v>OTHER HEPATOBILIARY, PANCREAS &amp; ABDOMINAL PROCEDURES                              </v>
          </cell>
          <cell r="D220">
            <v>0</v>
          </cell>
          <cell r="E220" t="str">
            <v>.</v>
          </cell>
          <cell r="F220">
            <v>1</v>
          </cell>
          <cell r="G220">
            <v>15122.1</v>
          </cell>
          <cell r="H220">
            <v>2</v>
          </cell>
          <cell r="I220">
            <v>57194.1</v>
          </cell>
          <cell r="J220">
            <v>1</v>
          </cell>
          <cell r="K220">
            <v>94846.6</v>
          </cell>
          <cell r="L220">
            <v>2</v>
          </cell>
          <cell r="M220">
            <v>109391.05</v>
          </cell>
          <cell r="N220">
            <v>6</v>
          </cell>
          <cell r="O220">
            <v>73788.35</v>
          </cell>
        </row>
        <row r="221">
          <cell r="A221">
            <v>6.001</v>
          </cell>
          <cell r="C221" t="str">
            <v>OTHER DIGESTIVE SYSTEM &amp; ABDOMINAL PROCEDURES                                     </v>
          </cell>
          <cell r="D221">
            <v>0</v>
          </cell>
          <cell r="E221" t="str">
            <v>.</v>
          </cell>
          <cell r="F221">
            <v>1</v>
          </cell>
          <cell r="G221">
            <v>32188.4</v>
          </cell>
          <cell r="H221">
            <v>2</v>
          </cell>
          <cell r="I221">
            <v>23574.95</v>
          </cell>
          <cell r="J221">
            <v>2</v>
          </cell>
          <cell r="K221">
            <v>96254.4</v>
          </cell>
          <cell r="L221">
            <v>1</v>
          </cell>
          <cell r="M221">
            <v>28776</v>
          </cell>
          <cell r="N221">
            <v>6</v>
          </cell>
          <cell r="O221">
            <v>31462.3</v>
          </cell>
        </row>
        <row r="222">
          <cell r="A222">
            <v>6.001</v>
          </cell>
          <cell r="C222" t="str">
            <v>OTHER EAR, NOSE, MOUTH &amp; THROAT PROCEDURES                                        </v>
          </cell>
          <cell r="D222">
            <v>0</v>
          </cell>
          <cell r="E222" t="str">
            <v>.</v>
          </cell>
          <cell r="F222">
            <v>3</v>
          </cell>
          <cell r="G222">
            <v>10912.4</v>
          </cell>
          <cell r="H222">
            <v>2</v>
          </cell>
          <cell r="I222">
            <v>24936.3</v>
          </cell>
          <cell r="J222">
            <v>1</v>
          </cell>
          <cell r="K222">
            <v>22733.4</v>
          </cell>
          <cell r="L222">
            <v>0</v>
          </cell>
          <cell r="M222" t="str">
            <v>.</v>
          </cell>
          <cell r="N222">
            <v>6</v>
          </cell>
          <cell r="O222">
            <v>13975.5</v>
          </cell>
        </row>
        <row r="223">
          <cell r="A223">
            <v>6.001</v>
          </cell>
          <cell r="C223" t="str">
            <v>NON-BACTERIAL INFECTIONS OF NERVOUS SYSTEM EXC VIRAL MENINGITIS                   </v>
          </cell>
          <cell r="D223">
            <v>0</v>
          </cell>
          <cell r="E223" t="str">
            <v>.</v>
          </cell>
          <cell r="F223">
            <v>2</v>
          </cell>
          <cell r="G223">
            <v>7605.45</v>
          </cell>
          <cell r="H223">
            <v>2</v>
          </cell>
          <cell r="I223">
            <v>19795.3</v>
          </cell>
          <cell r="J223">
            <v>1</v>
          </cell>
          <cell r="K223">
            <v>50036.5</v>
          </cell>
          <cell r="L223">
            <v>1</v>
          </cell>
          <cell r="M223">
            <v>116974.4</v>
          </cell>
          <cell r="N223">
            <v>6</v>
          </cell>
          <cell r="O223">
            <v>19795.3</v>
          </cell>
        </row>
        <row r="224">
          <cell r="A224">
            <v>6</v>
          </cell>
          <cell r="C224" t="str">
            <v>BACTERIAL &amp; TUBERCULOUS INFECTIONS OF NERVOUS SYSTEM                              </v>
          </cell>
          <cell r="D224">
            <v>0</v>
          </cell>
          <cell r="E224" t="str">
            <v>.</v>
          </cell>
          <cell r="F224">
            <v>0</v>
          </cell>
          <cell r="G224" t="str">
            <v>.</v>
          </cell>
          <cell r="H224">
            <v>2</v>
          </cell>
          <cell r="I224">
            <v>29263.6</v>
          </cell>
          <cell r="J224">
            <v>4</v>
          </cell>
          <cell r="K224">
            <v>45648.05</v>
          </cell>
          <cell r="L224">
            <v>0</v>
          </cell>
          <cell r="M224" t="str">
            <v>.</v>
          </cell>
          <cell r="N224">
            <v>6</v>
          </cell>
          <cell r="O224">
            <v>40819.8</v>
          </cell>
        </row>
        <row r="225">
          <cell r="A225">
            <v>5.001</v>
          </cell>
          <cell r="C225" t="str">
            <v>MUSCULOSKELETAL &amp; OTHER PROCEDURES FOR MULTIPLE SIGNIFICANT TRAUMA                </v>
          </cell>
          <cell r="D225">
            <v>0</v>
          </cell>
          <cell r="E225" t="str">
            <v>.</v>
          </cell>
          <cell r="F225">
            <v>0</v>
          </cell>
          <cell r="G225" t="str">
            <v>.</v>
          </cell>
          <cell r="H225">
            <v>2</v>
          </cell>
          <cell r="I225">
            <v>37284.45</v>
          </cell>
          <cell r="J225">
            <v>2</v>
          </cell>
          <cell r="K225">
            <v>68237.8</v>
          </cell>
          <cell r="L225">
            <v>1</v>
          </cell>
          <cell r="M225">
            <v>63938.9</v>
          </cell>
          <cell r="N225">
            <v>5</v>
          </cell>
          <cell r="O225">
            <v>43361.7</v>
          </cell>
        </row>
        <row r="226">
          <cell r="A226">
            <v>5.001</v>
          </cell>
          <cell r="C226" t="str">
            <v>HIV W MULTIPLE SIGNIFICANT HIV RELATED CONDITIONS                                 </v>
          </cell>
          <cell r="D226">
            <v>0</v>
          </cell>
          <cell r="E226" t="str">
            <v>.</v>
          </cell>
          <cell r="F226">
            <v>0</v>
          </cell>
          <cell r="G226" t="str">
            <v>.</v>
          </cell>
          <cell r="H226">
            <v>4</v>
          </cell>
          <cell r="I226">
            <v>21327.85</v>
          </cell>
          <cell r="J226">
            <v>1</v>
          </cell>
          <cell r="K226">
            <v>22533.9</v>
          </cell>
          <cell r="L226">
            <v>0</v>
          </cell>
          <cell r="M226" t="str">
            <v>.</v>
          </cell>
          <cell r="N226">
            <v>5</v>
          </cell>
          <cell r="O226">
            <v>22533.9</v>
          </cell>
        </row>
        <row r="227">
          <cell r="A227">
            <v>5.001</v>
          </cell>
          <cell r="C227" t="str">
            <v>ADJUSTMENT DISORDERS &amp; NEUROSES EXCEPT DEPRESSIVE DIAGNOSES                       </v>
          </cell>
          <cell r="D227">
            <v>0</v>
          </cell>
          <cell r="E227" t="str">
            <v>.</v>
          </cell>
          <cell r="F227">
            <v>1</v>
          </cell>
          <cell r="G227">
            <v>4151</v>
          </cell>
          <cell r="H227">
            <v>4</v>
          </cell>
          <cell r="I227">
            <v>16897.05</v>
          </cell>
          <cell r="J227">
            <v>0</v>
          </cell>
          <cell r="K227" t="str">
            <v>.</v>
          </cell>
          <cell r="L227">
            <v>0</v>
          </cell>
          <cell r="M227" t="str">
            <v>.</v>
          </cell>
          <cell r="N227">
            <v>5</v>
          </cell>
          <cell r="O227">
            <v>16279.9</v>
          </cell>
        </row>
        <row r="228">
          <cell r="A228">
            <v>5.001</v>
          </cell>
          <cell r="C228" t="str">
            <v>NEONATE BWT 1250-1499G W RESP DIST SYND/OTH MAJ RESP OR MAJ ANOM                  </v>
          </cell>
          <cell r="D228">
            <v>0</v>
          </cell>
          <cell r="E228" t="str">
            <v>.</v>
          </cell>
          <cell r="F228">
            <v>2</v>
          </cell>
          <cell r="G228">
            <v>31836.95</v>
          </cell>
          <cell r="H228">
            <v>1</v>
          </cell>
          <cell r="I228">
            <v>42520.4</v>
          </cell>
          <cell r="J228">
            <v>2</v>
          </cell>
          <cell r="K228">
            <v>42189.95</v>
          </cell>
          <cell r="L228">
            <v>0</v>
          </cell>
          <cell r="M228" t="str">
            <v>.</v>
          </cell>
          <cell r="N228">
            <v>5</v>
          </cell>
          <cell r="O228">
            <v>39161.4</v>
          </cell>
        </row>
        <row r="229">
          <cell r="A229">
            <v>5.001</v>
          </cell>
          <cell r="C229" t="str">
            <v>ECTOPIC PREGNANCY PROCEDURE                                                       </v>
          </cell>
          <cell r="D229">
            <v>0</v>
          </cell>
          <cell r="E229" t="str">
            <v>.</v>
          </cell>
          <cell r="F229">
            <v>3</v>
          </cell>
          <cell r="G229">
            <v>13478.9</v>
          </cell>
          <cell r="H229">
            <v>2</v>
          </cell>
          <cell r="I229">
            <v>23734.3</v>
          </cell>
          <cell r="J229">
            <v>0</v>
          </cell>
          <cell r="K229" t="str">
            <v>.</v>
          </cell>
          <cell r="L229">
            <v>0</v>
          </cell>
          <cell r="M229" t="str">
            <v>.</v>
          </cell>
          <cell r="N229">
            <v>5</v>
          </cell>
          <cell r="O229">
            <v>18751.2</v>
          </cell>
        </row>
        <row r="230">
          <cell r="A230">
            <v>5.001</v>
          </cell>
          <cell r="C230" t="str">
            <v>MAJOR PANCREAS, LIVER &amp; SHUNT PROCEDURES                                          </v>
          </cell>
          <cell r="D230">
            <v>0</v>
          </cell>
          <cell r="E230" t="str">
            <v>.</v>
          </cell>
          <cell r="F230">
            <v>1</v>
          </cell>
          <cell r="G230">
            <v>20584.8</v>
          </cell>
          <cell r="H230">
            <v>2</v>
          </cell>
          <cell r="I230">
            <v>27432.15</v>
          </cell>
          <cell r="J230">
            <v>2</v>
          </cell>
          <cell r="K230">
            <v>38980.9</v>
          </cell>
          <cell r="L230">
            <v>0</v>
          </cell>
          <cell r="M230" t="str">
            <v>.</v>
          </cell>
          <cell r="N230">
            <v>5</v>
          </cell>
          <cell r="O230">
            <v>27513.9</v>
          </cell>
        </row>
        <row r="231">
          <cell r="A231">
            <v>5.001</v>
          </cell>
          <cell r="C231" t="str">
            <v>CARDIAC STRUCTURAL &amp; VALVULAR DISORDERS                                           </v>
          </cell>
          <cell r="D231">
            <v>0</v>
          </cell>
          <cell r="E231" t="str">
            <v>.</v>
          </cell>
          <cell r="F231">
            <v>1</v>
          </cell>
          <cell r="G231">
            <v>20832.1</v>
          </cell>
          <cell r="H231">
            <v>2</v>
          </cell>
          <cell r="I231">
            <v>20467</v>
          </cell>
          <cell r="J231">
            <v>2</v>
          </cell>
          <cell r="K231">
            <v>30322.3</v>
          </cell>
          <cell r="L231">
            <v>0</v>
          </cell>
          <cell r="M231" t="str">
            <v>.</v>
          </cell>
          <cell r="N231">
            <v>5</v>
          </cell>
          <cell r="O231">
            <v>20832.1</v>
          </cell>
        </row>
        <row r="232">
          <cell r="A232">
            <v>5</v>
          </cell>
          <cell r="C232" t="str">
            <v>ACUTE MAJOR EYE INFECTIONS                                                        </v>
          </cell>
          <cell r="D232">
            <v>0</v>
          </cell>
          <cell r="E232" t="str">
            <v>.</v>
          </cell>
          <cell r="F232">
            <v>1</v>
          </cell>
          <cell r="G232">
            <v>6293</v>
          </cell>
          <cell r="H232">
            <v>3</v>
          </cell>
          <cell r="I232">
            <v>11296.7</v>
          </cell>
          <cell r="J232">
            <v>1</v>
          </cell>
          <cell r="K232">
            <v>12703.3</v>
          </cell>
          <cell r="L232">
            <v>0</v>
          </cell>
          <cell r="M232" t="str">
            <v>.</v>
          </cell>
          <cell r="N232">
            <v>5</v>
          </cell>
          <cell r="O232">
            <v>11296.7</v>
          </cell>
        </row>
        <row r="233">
          <cell r="A233">
            <v>4.001</v>
          </cell>
          <cell r="C233" t="str">
            <v>DEPRESSION EXCEPT MAJOR DEPRESSIVE DISORDER                                       </v>
          </cell>
          <cell r="D233">
            <v>0</v>
          </cell>
          <cell r="E233" t="str">
            <v>.</v>
          </cell>
          <cell r="F233">
            <v>2</v>
          </cell>
          <cell r="G233">
            <v>10847.1</v>
          </cell>
          <cell r="H233">
            <v>2</v>
          </cell>
          <cell r="I233">
            <v>10192.8</v>
          </cell>
          <cell r="J233">
            <v>0</v>
          </cell>
          <cell r="K233" t="str">
            <v>.</v>
          </cell>
          <cell r="L233">
            <v>0</v>
          </cell>
          <cell r="M233" t="str">
            <v>.</v>
          </cell>
          <cell r="N233">
            <v>4</v>
          </cell>
          <cell r="O233">
            <v>10847.1</v>
          </cell>
        </row>
        <row r="234">
          <cell r="A234">
            <v>4.001</v>
          </cell>
          <cell r="C234" t="str">
            <v>SCHIZOPHRENIA                                                                     </v>
          </cell>
          <cell r="D234">
            <v>0</v>
          </cell>
          <cell r="E234" t="str">
            <v>.</v>
          </cell>
          <cell r="F234">
            <v>0</v>
          </cell>
          <cell r="G234" t="str">
            <v>.</v>
          </cell>
          <cell r="H234">
            <v>2</v>
          </cell>
          <cell r="I234">
            <v>14727.7</v>
          </cell>
          <cell r="J234">
            <v>2</v>
          </cell>
          <cell r="K234">
            <v>11656.6</v>
          </cell>
          <cell r="L234">
            <v>0</v>
          </cell>
          <cell r="M234" t="str">
            <v>.</v>
          </cell>
          <cell r="N234">
            <v>4</v>
          </cell>
          <cell r="O234">
            <v>11656.6</v>
          </cell>
        </row>
        <row r="235">
          <cell r="A235">
            <v>4.001</v>
          </cell>
          <cell r="C235" t="str">
            <v>MAJOR O.R. PROCEDURES FOR LYMPHATIC/HEMATOPOIETIC/OTHER NEOPLASMS                 </v>
          </cell>
          <cell r="D235">
            <v>0</v>
          </cell>
          <cell r="E235" t="str">
            <v>.</v>
          </cell>
          <cell r="F235">
            <v>0</v>
          </cell>
          <cell r="G235" t="str">
            <v>.</v>
          </cell>
          <cell r="H235">
            <v>2</v>
          </cell>
          <cell r="I235">
            <v>29436.3</v>
          </cell>
          <cell r="J235">
            <v>2</v>
          </cell>
          <cell r="K235">
            <v>45054.4</v>
          </cell>
          <cell r="L235">
            <v>0</v>
          </cell>
          <cell r="M235" t="str">
            <v>.</v>
          </cell>
          <cell r="N235">
            <v>4</v>
          </cell>
          <cell r="O235">
            <v>40250.9</v>
          </cell>
        </row>
        <row r="236">
          <cell r="A236">
            <v>4.001</v>
          </cell>
          <cell r="C236" t="str">
            <v>NEONATE BWT 1250-1499G W OR W/O OTHER SIGNIFICANT CONDITION                       </v>
          </cell>
          <cell r="D236">
            <v>0</v>
          </cell>
          <cell r="E236" t="str">
            <v>.</v>
          </cell>
          <cell r="F236">
            <v>3</v>
          </cell>
          <cell r="G236">
            <v>32924.6</v>
          </cell>
          <cell r="H236">
            <v>1</v>
          </cell>
          <cell r="I236">
            <v>32816.8</v>
          </cell>
          <cell r="J236">
            <v>0</v>
          </cell>
          <cell r="K236" t="str">
            <v>.</v>
          </cell>
          <cell r="L236">
            <v>0</v>
          </cell>
          <cell r="M236" t="str">
            <v>.</v>
          </cell>
          <cell r="N236">
            <v>4</v>
          </cell>
          <cell r="O236">
            <v>32870.7</v>
          </cell>
        </row>
        <row r="237">
          <cell r="A237">
            <v>4.001</v>
          </cell>
          <cell r="C237" t="str">
            <v>UTERINE &amp; ADNEXA PROCEDURES FOR OVARIAN &amp; ADNEXAL MALIGNANCY                      </v>
          </cell>
          <cell r="D237">
            <v>0</v>
          </cell>
          <cell r="E237" t="str">
            <v>.</v>
          </cell>
          <cell r="F237">
            <v>1</v>
          </cell>
          <cell r="G237">
            <v>18485.9</v>
          </cell>
          <cell r="H237">
            <v>2</v>
          </cell>
          <cell r="I237">
            <v>27805.8</v>
          </cell>
          <cell r="J237">
            <v>0</v>
          </cell>
          <cell r="K237" t="str">
            <v>.</v>
          </cell>
          <cell r="L237">
            <v>1</v>
          </cell>
          <cell r="M237">
            <v>64036.6</v>
          </cell>
          <cell r="N237">
            <v>4</v>
          </cell>
          <cell r="O237">
            <v>27805.8</v>
          </cell>
        </row>
        <row r="238">
          <cell r="A238">
            <v>4.001</v>
          </cell>
          <cell r="C238" t="str">
            <v>EAR, NOSE, MOUTH, THROAT, CRANIAL/FACIAL MALIGNANCIES                             </v>
          </cell>
          <cell r="D238">
            <v>0</v>
          </cell>
          <cell r="E238" t="str">
            <v>.</v>
          </cell>
          <cell r="F238">
            <v>0</v>
          </cell>
          <cell r="G238" t="str">
            <v>.</v>
          </cell>
          <cell r="H238">
            <v>1</v>
          </cell>
          <cell r="I238">
            <v>4299.6</v>
          </cell>
          <cell r="J238">
            <v>2</v>
          </cell>
          <cell r="K238">
            <v>19010.8</v>
          </cell>
          <cell r="L238">
            <v>1</v>
          </cell>
          <cell r="M238">
            <v>79832.3</v>
          </cell>
          <cell r="N238">
            <v>4</v>
          </cell>
          <cell r="O238">
            <v>19010.8</v>
          </cell>
        </row>
        <row r="239">
          <cell r="A239">
            <v>4</v>
          </cell>
          <cell r="C239" t="str">
            <v>HEAD TRAUMA W COMA &gt;1 HR OR HEMORRHAGE                                            </v>
          </cell>
          <cell r="D239">
            <v>0</v>
          </cell>
          <cell r="E239" t="str">
            <v>.</v>
          </cell>
          <cell r="F239">
            <v>1</v>
          </cell>
          <cell r="G239">
            <v>11726.2</v>
          </cell>
          <cell r="H239">
            <v>3</v>
          </cell>
          <cell r="I239">
            <v>13573.7</v>
          </cell>
          <cell r="J239">
            <v>0</v>
          </cell>
          <cell r="K239" t="str">
            <v>.</v>
          </cell>
          <cell r="L239">
            <v>0</v>
          </cell>
          <cell r="M239" t="str">
            <v>.</v>
          </cell>
          <cell r="N239">
            <v>4</v>
          </cell>
          <cell r="O239">
            <v>13375.85</v>
          </cell>
        </row>
        <row r="240">
          <cell r="A240">
            <v>3.001</v>
          </cell>
          <cell r="C240" t="str">
            <v>OTHER AFTERCARE &amp; CONVALESCENCE                                                   </v>
          </cell>
          <cell r="D240">
            <v>0</v>
          </cell>
          <cell r="E240" t="str">
            <v>.</v>
          </cell>
          <cell r="F240">
            <v>1</v>
          </cell>
          <cell r="G240">
            <v>5194.7</v>
          </cell>
          <cell r="H240">
            <v>1</v>
          </cell>
          <cell r="I240">
            <v>7172</v>
          </cell>
          <cell r="J240">
            <v>1</v>
          </cell>
          <cell r="K240">
            <v>19808.1</v>
          </cell>
          <cell r="L240">
            <v>0</v>
          </cell>
          <cell r="M240" t="str">
            <v>.</v>
          </cell>
          <cell r="N240">
            <v>3</v>
          </cell>
          <cell r="O240">
            <v>7172</v>
          </cell>
        </row>
        <row r="241">
          <cell r="A241">
            <v>3.001</v>
          </cell>
          <cell r="C241" t="str">
            <v>PARTIAL THICKNESS BURNS W OR W/O SKIN GRAFT                                       </v>
          </cell>
          <cell r="D241">
            <v>0</v>
          </cell>
          <cell r="E241" t="str">
            <v>.</v>
          </cell>
          <cell r="F241">
            <v>2</v>
          </cell>
          <cell r="G241">
            <v>18689.5</v>
          </cell>
          <cell r="H241">
            <v>1</v>
          </cell>
          <cell r="I241">
            <v>13478.4</v>
          </cell>
          <cell r="J241">
            <v>0</v>
          </cell>
          <cell r="K241" t="str">
            <v>.</v>
          </cell>
          <cell r="L241">
            <v>0</v>
          </cell>
          <cell r="M241" t="str">
            <v>.</v>
          </cell>
          <cell r="N241">
            <v>3</v>
          </cell>
          <cell r="O241">
            <v>13478.4</v>
          </cell>
        </row>
        <row r="242">
          <cell r="A242">
            <v>3.001</v>
          </cell>
          <cell r="C242" t="str">
            <v>ACUTE LEUKEMIA                                                                    </v>
          </cell>
          <cell r="D242">
            <v>0</v>
          </cell>
          <cell r="E242" t="str">
            <v>.</v>
          </cell>
          <cell r="F242">
            <v>0</v>
          </cell>
          <cell r="G242" t="str">
            <v>.</v>
          </cell>
          <cell r="H242">
            <v>2</v>
          </cell>
          <cell r="I242">
            <v>10311.95</v>
          </cell>
          <cell r="J242">
            <v>1</v>
          </cell>
          <cell r="K242">
            <v>4917.9</v>
          </cell>
          <cell r="L242">
            <v>0</v>
          </cell>
          <cell r="M242" t="str">
            <v>.</v>
          </cell>
          <cell r="N242">
            <v>3</v>
          </cell>
          <cell r="O242">
            <v>7388.2</v>
          </cell>
        </row>
        <row r="243">
          <cell r="A243">
            <v>3.001</v>
          </cell>
          <cell r="C243" t="str">
            <v>OTHER O.R. PROCEDURES FOR LYMPHATIC/HEMATOPOIETIC/OTHER NEOPLASMS                 </v>
          </cell>
          <cell r="D243">
            <v>0</v>
          </cell>
          <cell r="E243" t="str">
            <v>.</v>
          </cell>
          <cell r="F243">
            <v>1</v>
          </cell>
          <cell r="G243">
            <v>19924.4</v>
          </cell>
          <cell r="H243">
            <v>0</v>
          </cell>
          <cell r="I243" t="str">
            <v>.</v>
          </cell>
          <cell r="J243">
            <v>1</v>
          </cell>
          <cell r="K243">
            <v>38728</v>
          </cell>
          <cell r="L243">
            <v>1</v>
          </cell>
          <cell r="M243">
            <v>156664.7</v>
          </cell>
          <cell r="N243">
            <v>3</v>
          </cell>
          <cell r="O243">
            <v>38728</v>
          </cell>
        </row>
        <row r="244">
          <cell r="A244">
            <v>3.001</v>
          </cell>
          <cell r="C244" t="str">
            <v>OTHER PROCEDURES OF BLOOD &amp; BLOOD-FORMING ORGANS                                  </v>
          </cell>
          <cell r="D244">
            <v>0</v>
          </cell>
          <cell r="E244" t="str">
            <v>.</v>
          </cell>
          <cell r="F244">
            <v>2</v>
          </cell>
          <cell r="G244">
            <v>19777.45</v>
          </cell>
          <cell r="H244">
            <v>1</v>
          </cell>
          <cell r="I244">
            <v>20339</v>
          </cell>
          <cell r="J244">
            <v>0</v>
          </cell>
          <cell r="K244" t="str">
            <v>.</v>
          </cell>
          <cell r="L244">
            <v>0</v>
          </cell>
          <cell r="M244" t="str">
            <v>.</v>
          </cell>
          <cell r="N244">
            <v>3</v>
          </cell>
          <cell r="O244">
            <v>20339</v>
          </cell>
        </row>
        <row r="245">
          <cell r="A245">
            <v>3.001</v>
          </cell>
          <cell r="C245" t="str">
            <v>SPLENECTOMY                                                                       </v>
          </cell>
          <cell r="D245">
            <v>0</v>
          </cell>
          <cell r="E245" t="str">
            <v>.</v>
          </cell>
          <cell r="F245">
            <v>0</v>
          </cell>
          <cell r="G245" t="str">
            <v>.</v>
          </cell>
          <cell r="H245">
            <v>2</v>
          </cell>
          <cell r="I245">
            <v>46407.3</v>
          </cell>
          <cell r="J245">
            <v>0</v>
          </cell>
          <cell r="K245" t="str">
            <v>.</v>
          </cell>
          <cell r="L245">
            <v>1</v>
          </cell>
          <cell r="M245">
            <v>168050.5</v>
          </cell>
          <cell r="N245">
            <v>3</v>
          </cell>
          <cell r="O245">
            <v>63223.6</v>
          </cell>
        </row>
        <row r="246">
          <cell r="A246">
            <v>3.001</v>
          </cell>
          <cell r="C246" t="str">
            <v>FEMALE REPRODUCTIVE SYSTEM MALIGNANCY                                             </v>
          </cell>
          <cell r="D246">
            <v>0</v>
          </cell>
          <cell r="E246" t="str">
            <v>.</v>
          </cell>
          <cell r="F246">
            <v>0</v>
          </cell>
          <cell r="G246" t="str">
            <v>.</v>
          </cell>
          <cell r="H246">
            <v>0</v>
          </cell>
          <cell r="I246" t="str">
            <v>.</v>
          </cell>
          <cell r="J246">
            <v>2</v>
          </cell>
          <cell r="K246">
            <v>7295.6</v>
          </cell>
          <cell r="L246">
            <v>1</v>
          </cell>
          <cell r="M246">
            <v>18535.4</v>
          </cell>
          <cell r="N246">
            <v>3</v>
          </cell>
          <cell r="O246">
            <v>13566.7</v>
          </cell>
        </row>
        <row r="247">
          <cell r="A247">
            <v>3.001</v>
          </cell>
          <cell r="C247" t="str">
            <v>PELVIC EVISCERATION, RADICAL HYSTERECTOMY &amp; OTHER RADICAL GYN PROCS               </v>
          </cell>
          <cell r="D247">
            <v>0</v>
          </cell>
          <cell r="E247" t="str">
            <v>.</v>
          </cell>
          <cell r="F247">
            <v>2</v>
          </cell>
          <cell r="G247">
            <v>21950.35</v>
          </cell>
          <cell r="H247">
            <v>1</v>
          </cell>
          <cell r="I247">
            <v>28917.7</v>
          </cell>
          <cell r="J247">
            <v>0</v>
          </cell>
          <cell r="K247" t="str">
            <v>.</v>
          </cell>
          <cell r="L247">
            <v>0</v>
          </cell>
          <cell r="M247" t="str">
            <v>.</v>
          </cell>
          <cell r="N247">
            <v>3</v>
          </cell>
          <cell r="O247">
            <v>23058.1</v>
          </cell>
        </row>
        <row r="248">
          <cell r="A248">
            <v>3.001</v>
          </cell>
          <cell r="C248" t="str">
            <v>MALIGNANCY, MALE REPRODUCTIVE SYSTEM                                              </v>
          </cell>
          <cell r="D248">
            <v>0</v>
          </cell>
          <cell r="E248" t="str">
            <v>.</v>
          </cell>
          <cell r="F248">
            <v>1</v>
          </cell>
          <cell r="G248">
            <v>4237.9</v>
          </cell>
          <cell r="H248">
            <v>1</v>
          </cell>
          <cell r="I248">
            <v>51017.2</v>
          </cell>
          <cell r="J248">
            <v>1</v>
          </cell>
          <cell r="K248">
            <v>13809.9</v>
          </cell>
          <cell r="L248">
            <v>0</v>
          </cell>
          <cell r="M248" t="str">
            <v>.</v>
          </cell>
          <cell r="N248">
            <v>3</v>
          </cell>
          <cell r="O248">
            <v>13809.9</v>
          </cell>
        </row>
        <row r="249">
          <cell r="A249">
            <v>3.001</v>
          </cell>
          <cell r="C249" t="str">
            <v>OTHER MALE REPRODUCTIVE SYSTEM &amp; RELATED PROCEDURES                               </v>
          </cell>
          <cell r="D249">
            <v>0</v>
          </cell>
          <cell r="E249" t="str">
            <v>.</v>
          </cell>
          <cell r="F249">
            <v>2</v>
          </cell>
          <cell r="G249">
            <v>14419.15</v>
          </cell>
          <cell r="H249">
            <v>0</v>
          </cell>
          <cell r="I249" t="str">
            <v>.</v>
          </cell>
          <cell r="J249">
            <v>1</v>
          </cell>
          <cell r="K249">
            <v>63442.4</v>
          </cell>
          <cell r="L249">
            <v>0</v>
          </cell>
          <cell r="M249" t="str">
            <v>.</v>
          </cell>
          <cell r="N249">
            <v>3</v>
          </cell>
          <cell r="O249">
            <v>19561.9</v>
          </cell>
        </row>
        <row r="250">
          <cell r="A250">
            <v>3.001</v>
          </cell>
          <cell r="C250" t="str">
            <v>NEPHRITIS &amp; NEPHROSIS                                                             </v>
          </cell>
          <cell r="D250">
            <v>0</v>
          </cell>
          <cell r="E250" t="str">
            <v>.</v>
          </cell>
          <cell r="F250">
            <v>0</v>
          </cell>
          <cell r="G250" t="str">
            <v>.</v>
          </cell>
          <cell r="H250">
            <v>3</v>
          </cell>
          <cell r="I250">
            <v>9412.9</v>
          </cell>
          <cell r="J250">
            <v>0</v>
          </cell>
          <cell r="K250" t="str">
            <v>.</v>
          </cell>
          <cell r="L250">
            <v>0</v>
          </cell>
          <cell r="M250" t="str">
            <v>.</v>
          </cell>
          <cell r="N250">
            <v>3</v>
          </cell>
          <cell r="O250">
            <v>9412.9</v>
          </cell>
        </row>
        <row r="251">
          <cell r="A251">
            <v>3.001</v>
          </cell>
          <cell r="C251" t="str">
            <v>OTHER BLADDER PROCEDURES                                                          </v>
          </cell>
          <cell r="D251">
            <v>0</v>
          </cell>
          <cell r="E251" t="str">
            <v>.</v>
          </cell>
          <cell r="F251">
            <v>2</v>
          </cell>
          <cell r="G251">
            <v>13074.8</v>
          </cell>
          <cell r="H251">
            <v>1</v>
          </cell>
          <cell r="I251">
            <v>41438.9</v>
          </cell>
          <cell r="J251">
            <v>0</v>
          </cell>
          <cell r="K251" t="str">
            <v>.</v>
          </cell>
          <cell r="L251">
            <v>0</v>
          </cell>
          <cell r="M251" t="str">
            <v>.</v>
          </cell>
          <cell r="N251">
            <v>3</v>
          </cell>
          <cell r="O251">
            <v>15619.7</v>
          </cell>
        </row>
        <row r="252">
          <cell r="A252">
            <v>3.001</v>
          </cell>
          <cell r="C252" t="str">
            <v>MAJOR BLADDER PROCEDURES                                                          </v>
          </cell>
          <cell r="D252">
            <v>0</v>
          </cell>
          <cell r="E252" t="str">
            <v>.</v>
          </cell>
          <cell r="F252">
            <v>0</v>
          </cell>
          <cell r="G252" t="str">
            <v>.</v>
          </cell>
          <cell r="H252">
            <v>3</v>
          </cell>
          <cell r="I252">
            <v>31594.2</v>
          </cell>
          <cell r="J252">
            <v>0</v>
          </cell>
          <cell r="K252" t="str">
            <v>.</v>
          </cell>
          <cell r="L252">
            <v>0</v>
          </cell>
          <cell r="M252" t="str">
            <v>.</v>
          </cell>
          <cell r="N252">
            <v>3</v>
          </cell>
          <cell r="O252">
            <v>31594.2</v>
          </cell>
        </row>
        <row r="253">
          <cell r="A253">
            <v>3.001</v>
          </cell>
          <cell r="C253" t="str">
            <v>INBORN ERRORS OF METABOLISM                                                       </v>
          </cell>
          <cell r="D253">
            <v>0</v>
          </cell>
          <cell r="E253" t="str">
            <v>.</v>
          </cell>
          <cell r="F253">
            <v>1</v>
          </cell>
          <cell r="G253">
            <v>5357.7</v>
          </cell>
          <cell r="H253">
            <v>2</v>
          </cell>
          <cell r="I253">
            <v>18167.65</v>
          </cell>
          <cell r="J253">
            <v>0</v>
          </cell>
          <cell r="K253" t="str">
            <v>.</v>
          </cell>
          <cell r="L253">
            <v>0</v>
          </cell>
          <cell r="M253" t="str">
            <v>.</v>
          </cell>
          <cell r="N253">
            <v>3</v>
          </cell>
          <cell r="O253">
            <v>12945.2</v>
          </cell>
        </row>
        <row r="254">
          <cell r="A254">
            <v>3.001</v>
          </cell>
          <cell r="C254" t="str">
            <v>ACUTE &amp; SUBACUTE ENDOCARDITIS                                                     </v>
          </cell>
          <cell r="D254">
            <v>0</v>
          </cell>
          <cell r="E254" t="str">
            <v>.</v>
          </cell>
          <cell r="F254">
            <v>1</v>
          </cell>
          <cell r="G254">
            <v>19594.9</v>
          </cell>
          <cell r="H254">
            <v>0</v>
          </cell>
          <cell r="I254" t="str">
            <v>.</v>
          </cell>
          <cell r="J254">
            <v>2</v>
          </cell>
          <cell r="K254">
            <v>41938.8</v>
          </cell>
          <cell r="L254">
            <v>0</v>
          </cell>
          <cell r="M254" t="str">
            <v>.</v>
          </cell>
          <cell r="N254">
            <v>3</v>
          </cell>
          <cell r="O254">
            <v>24726.6</v>
          </cell>
        </row>
        <row r="255">
          <cell r="A255">
            <v>3.001</v>
          </cell>
          <cell r="C255" t="str">
            <v>SPINAL DISORDERS &amp; INJURIES                                                       </v>
          </cell>
          <cell r="D255">
            <v>0</v>
          </cell>
          <cell r="E255" t="str">
            <v>.</v>
          </cell>
          <cell r="F255">
            <v>1</v>
          </cell>
          <cell r="G255">
            <v>25365.1</v>
          </cell>
          <cell r="H255">
            <v>1</v>
          </cell>
          <cell r="I255">
            <v>17075</v>
          </cell>
          <cell r="J255">
            <v>1</v>
          </cell>
          <cell r="K255">
            <v>23891.2</v>
          </cell>
          <cell r="L255">
            <v>0</v>
          </cell>
          <cell r="M255" t="str">
            <v>.</v>
          </cell>
          <cell r="N255">
            <v>3</v>
          </cell>
          <cell r="O255">
            <v>23891.2</v>
          </cell>
        </row>
        <row r="256">
          <cell r="A256">
            <v>3</v>
          </cell>
          <cell r="C256" t="str">
            <v>TRACHEOSTOMY W LONG TERM MECHANICAL VENTILATION W EXTENSIVE PROCEDURE             </v>
          </cell>
          <cell r="D256">
            <v>0</v>
          </cell>
          <cell r="E256" t="str">
            <v>.</v>
          </cell>
          <cell r="F256">
            <v>0</v>
          </cell>
          <cell r="G256" t="str">
            <v>.</v>
          </cell>
          <cell r="H256">
            <v>0</v>
          </cell>
          <cell r="I256" t="str">
            <v>.</v>
          </cell>
          <cell r="J256">
            <v>1</v>
          </cell>
          <cell r="K256">
            <v>88846.7</v>
          </cell>
          <cell r="L256">
            <v>2</v>
          </cell>
          <cell r="M256">
            <v>310755.6</v>
          </cell>
          <cell r="N256">
            <v>3</v>
          </cell>
          <cell r="O256">
            <v>239897.1</v>
          </cell>
        </row>
        <row r="257">
          <cell r="A257">
            <v>2.001</v>
          </cell>
          <cell r="C257" t="str">
            <v>EXTENSIVE 3RD DEGREE OR FULL THICKNESS BURNS W/O SKIN GRAFT                       </v>
          </cell>
          <cell r="D257">
            <v>0</v>
          </cell>
          <cell r="E257" t="str">
            <v>.</v>
          </cell>
          <cell r="F257">
            <v>0</v>
          </cell>
          <cell r="G257" t="str">
            <v>.</v>
          </cell>
          <cell r="H257">
            <v>1</v>
          </cell>
          <cell r="I257">
            <v>6491.2</v>
          </cell>
          <cell r="J257">
            <v>1</v>
          </cell>
          <cell r="K257">
            <v>17844.2</v>
          </cell>
          <cell r="L257">
            <v>0</v>
          </cell>
          <cell r="M257" t="str">
            <v>.</v>
          </cell>
          <cell r="N257">
            <v>2</v>
          </cell>
          <cell r="O257">
            <v>12167.7</v>
          </cell>
        </row>
        <row r="258">
          <cell r="A258">
            <v>2.001</v>
          </cell>
          <cell r="C258" t="str">
            <v>OTHER MENTAL HEALTH DISORDERS                                                     </v>
          </cell>
          <cell r="D258">
            <v>0</v>
          </cell>
          <cell r="E258" t="str">
            <v>.</v>
          </cell>
          <cell r="F258">
            <v>0</v>
          </cell>
          <cell r="G258" t="str">
            <v>.</v>
          </cell>
          <cell r="H258">
            <v>1</v>
          </cell>
          <cell r="I258">
            <v>14579.2</v>
          </cell>
          <cell r="J258">
            <v>1</v>
          </cell>
          <cell r="K258">
            <v>18575.9</v>
          </cell>
          <cell r="L258">
            <v>0</v>
          </cell>
          <cell r="M258" t="str">
            <v>.</v>
          </cell>
          <cell r="N258">
            <v>2</v>
          </cell>
          <cell r="O258">
            <v>16577.55</v>
          </cell>
        </row>
        <row r="259">
          <cell r="A259">
            <v>2.001</v>
          </cell>
          <cell r="C259" t="str">
            <v>BIPOLAR DISORDERS                                                                 </v>
          </cell>
          <cell r="D259">
            <v>0</v>
          </cell>
          <cell r="E259" t="str">
            <v>.</v>
          </cell>
          <cell r="F259">
            <v>0</v>
          </cell>
          <cell r="G259" t="str">
            <v>.</v>
          </cell>
          <cell r="H259">
            <v>1</v>
          </cell>
          <cell r="I259">
            <v>6055.9</v>
          </cell>
          <cell r="J259">
            <v>1</v>
          </cell>
          <cell r="K259">
            <v>380257.7</v>
          </cell>
          <cell r="L259">
            <v>0</v>
          </cell>
          <cell r="M259" t="str">
            <v>.</v>
          </cell>
          <cell r="N259">
            <v>2</v>
          </cell>
          <cell r="O259">
            <v>193156.8</v>
          </cell>
        </row>
        <row r="260">
          <cell r="A260">
            <v>2.001</v>
          </cell>
          <cell r="C260" t="str">
            <v>NEONATE BWT 2000-2499G W MAJOR ANOMALY                                            </v>
          </cell>
          <cell r="D260">
            <v>0</v>
          </cell>
          <cell r="E260" t="str">
            <v>.</v>
          </cell>
          <cell r="F260">
            <v>2</v>
          </cell>
          <cell r="G260">
            <v>10291.65</v>
          </cell>
          <cell r="H260">
            <v>0</v>
          </cell>
          <cell r="I260" t="str">
            <v>.</v>
          </cell>
          <cell r="J260">
            <v>0</v>
          </cell>
          <cell r="K260" t="str">
            <v>.</v>
          </cell>
          <cell r="L260">
            <v>0</v>
          </cell>
          <cell r="M260" t="str">
            <v>.</v>
          </cell>
          <cell r="N260">
            <v>2</v>
          </cell>
          <cell r="O260">
            <v>10291.65</v>
          </cell>
        </row>
        <row r="261">
          <cell r="A261">
            <v>2.001</v>
          </cell>
          <cell r="C261" t="str">
            <v>DILATION &amp; CURETTAGE FOR NON-OBSTETRIC DIAGNOSES                                  </v>
          </cell>
          <cell r="D261">
            <v>0</v>
          </cell>
          <cell r="E261" t="str">
            <v>.</v>
          </cell>
          <cell r="F261">
            <v>0</v>
          </cell>
          <cell r="G261" t="str">
            <v>.</v>
          </cell>
          <cell r="H261">
            <v>2</v>
          </cell>
          <cell r="I261">
            <v>24697.65</v>
          </cell>
          <cell r="J261">
            <v>0</v>
          </cell>
          <cell r="K261" t="str">
            <v>.</v>
          </cell>
          <cell r="L261">
            <v>0</v>
          </cell>
          <cell r="M261" t="str">
            <v>.</v>
          </cell>
          <cell r="N261">
            <v>2</v>
          </cell>
          <cell r="O261">
            <v>24697.65</v>
          </cell>
        </row>
        <row r="262">
          <cell r="A262">
            <v>2.001</v>
          </cell>
          <cell r="C262" t="str">
            <v>TESTES &amp; SCROTAL PROCEDURES                                                       </v>
          </cell>
          <cell r="D262">
            <v>0</v>
          </cell>
          <cell r="E262" t="str">
            <v>.</v>
          </cell>
          <cell r="F262">
            <v>1</v>
          </cell>
          <cell r="G262">
            <v>8246.7</v>
          </cell>
          <cell r="H262">
            <v>1</v>
          </cell>
          <cell r="I262">
            <v>22040.6</v>
          </cell>
          <cell r="J262">
            <v>0</v>
          </cell>
          <cell r="K262" t="str">
            <v>.</v>
          </cell>
          <cell r="L262">
            <v>0</v>
          </cell>
          <cell r="M262" t="str">
            <v>.</v>
          </cell>
          <cell r="N262">
            <v>2</v>
          </cell>
          <cell r="O262">
            <v>15143.65</v>
          </cell>
        </row>
        <row r="263">
          <cell r="A263">
            <v>2.001</v>
          </cell>
          <cell r="C263" t="str">
            <v>PENIS PROCEDURES                                                                  </v>
          </cell>
          <cell r="D263">
            <v>0</v>
          </cell>
          <cell r="E263" t="str">
            <v>.</v>
          </cell>
          <cell r="F263">
            <v>2</v>
          </cell>
          <cell r="G263">
            <v>10839.8</v>
          </cell>
          <cell r="H263">
            <v>0</v>
          </cell>
          <cell r="I263" t="str">
            <v>.</v>
          </cell>
          <cell r="J263">
            <v>0</v>
          </cell>
          <cell r="K263" t="str">
            <v>.</v>
          </cell>
          <cell r="L263">
            <v>0</v>
          </cell>
          <cell r="M263" t="str">
            <v>.</v>
          </cell>
          <cell r="N263">
            <v>2</v>
          </cell>
          <cell r="O263">
            <v>10839.8</v>
          </cell>
        </row>
        <row r="264">
          <cell r="A264">
            <v>2.001</v>
          </cell>
          <cell r="C264" t="str">
            <v>SKIN GRAFT, EXCEPT HAND, FOR MUSCULOSKELETAL &amp; CONNECTIVE TISSUE DIAGNOSES        </v>
          </cell>
          <cell r="D264">
            <v>0</v>
          </cell>
          <cell r="E264" t="str">
            <v>.</v>
          </cell>
          <cell r="F264">
            <v>0</v>
          </cell>
          <cell r="G264" t="str">
            <v>.</v>
          </cell>
          <cell r="H264">
            <v>2</v>
          </cell>
          <cell r="I264">
            <v>13164.45</v>
          </cell>
          <cell r="J264">
            <v>0</v>
          </cell>
          <cell r="K264" t="str">
            <v>.</v>
          </cell>
          <cell r="L264">
            <v>0</v>
          </cell>
          <cell r="M264" t="str">
            <v>.</v>
          </cell>
          <cell r="N264">
            <v>2</v>
          </cell>
          <cell r="O264">
            <v>13164.45</v>
          </cell>
        </row>
        <row r="265">
          <cell r="A265">
            <v>2.001</v>
          </cell>
          <cell r="C265" t="str">
            <v>PERMANENT CARDIAC PACEMAKER IMPLANT W AMI, HEART FAILURE OR SHOCK                 </v>
          </cell>
          <cell r="D265">
            <v>0</v>
          </cell>
          <cell r="E265" t="str">
            <v>.</v>
          </cell>
          <cell r="F265">
            <v>0</v>
          </cell>
          <cell r="G265" t="str">
            <v>.</v>
          </cell>
          <cell r="H265">
            <v>1</v>
          </cell>
          <cell r="I265">
            <v>44111.9</v>
          </cell>
          <cell r="J265">
            <v>0</v>
          </cell>
          <cell r="K265" t="str">
            <v>.</v>
          </cell>
          <cell r="L265">
            <v>1</v>
          </cell>
          <cell r="M265">
            <v>46554.4</v>
          </cell>
          <cell r="N265">
            <v>2</v>
          </cell>
          <cell r="O265">
            <v>45333.15</v>
          </cell>
        </row>
        <row r="266">
          <cell r="A266">
            <v>2.001</v>
          </cell>
          <cell r="C266" t="str">
            <v>OTHER CARDIOTHORACIC PROCEDURES                                                   </v>
          </cell>
          <cell r="D266">
            <v>0</v>
          </cell>
          <cell r="E266" t="str">
            <v>.</v>
          </cell>
          <cell r="F266">
            <v>1</v>
          </cell>
          <cell r="G266">
            <v>79902.7</v>
          </cell>
          <cell r="H266">
            <v>0</v>
          </cell>
          <cell r="I266" t="str">
            <v>.</v>
          </cell>
          <cell r="J266">
            <v>1</v>
          </cell>
          <cell r="K266">
            <v>81576.6</v>
          </cell>
          <cell r="L266">
            <v>0</v>
          </cell>
          <cell r="M266" t="str">
            <v>.</v>
          </cell>
          <cell r="N266">
            <v>2</v>
          </cell>
          <cell r="O266">
            <v>80739.65</v>
          </cell>
        </row>
        <row r="267">
          <cell r="A267">
            <v>2.001</v>
          </cell>
          <cell r="C267" t="str">
            <v>BRAIN CONTUSION/LACERATION &amp; COMPLICATED SKULL FX, COMA &lt; 1 HR OR NO COMA         </v>
          </cell>
          <cell r="D267">
            <v>0</v>
          </cell>
          <cell r="E267" t="str">
            <v>.</v>
          </cell>
          <cell r="F267">
            <v>1</v>
          </cell>
          <cell r="G267">
            <v>5689.2</v>
          </cell>
          <cell r="H267">
            <v>0</v>
          </cell>
          <cell r="I267" t="str">
            <v>.</v>
          </cell>
          <cell r="J267">
            <v>1</v>
          </cell>
          <cell r="K267">
            <v>16613</v>
          </cell>
          <cell r="L267">
            <v>0</v>
          </cell>
          <cell r="M267" t="str">
            <v>.</v>
          </cell>
          <cell r="N267">
            <v>2</v>
          </cell>
          <cell r="O267">
            <v>11151.1</v>
          </cell>
        </row>
        <row r="268">
          <cell r="A268">
            <v>2</v>
          </cell>
          <cell r="C268" t="str">
            <v>SPINAL PROCEDURES                                                                 </v>
          </cell>
          <cell r="D268">
            <v>0</v>
          </cell>
          <cell r="E268" t="str">
            <v>.</v>
          </cell>
          <cell r="F268">
            <v>0</v>
          </cell>
          <cell r="G268" t="str">
            <v>.</v>
          </cell>
          <cell r="H268">
            <v>1</v>
          </cell>
          <cell r="I268">
            <v>46822.1</v>
          </cell>
          <cell r="J268">
            <v>1</v>
          </cell>
          <cell r="K268">
            <v>51368.4</v>
          </cell>
          <cell r="L268">
            <v>0</v>
          </cell>
          <cell r="M268" t="str">
            <v>.</v>
          </cell>
          <cell r="N268">
            <v>2</v>
          </cell>
          <cell r="O268">
            <v>49095.25</v>
          </cell>
        </row>
        <row r="269">
          <cell r="A269">
            <v>1.001</v>
          </cell>
          <cell r="C269" t="str">
            <v>EATING DISORDERS                                                                  </v>
          </cell>
          <cell r="D269">
            <v>0</v>
          </cell>
          <cell r="E269" t="str">
            <v>.</v>
          </cell>
          <cell r="F269">
            <v>0</v>
          </cell>
          <cell r="G269" t="str">
            <v>.</v>
          </cell>
          <cell r="H269">
            <v>1</v>
          </cell>
          <cell r="I269">
            <v>26518.7</v>
          </cell>
          <cell r="J269">
            <v>0</v>
          </cell>
          <cell r="K269" t="str">
            <v>.</v>
          </cell>
          <cell r="L269">
            <v>0</v>
          </cell>
          <cell r="M269" t="str">
            <v>.</v>
          </cell>
          <cell r="N269">
            <v>1</v>
          </cell>
          <cell r="O269">
            <v>26518.7</v>
          </cell>
        </row>
        <row r="270">
          <cell r="A270">
            <v>1.001</v>
          </cell>
          <cell r="C270" t="str">
            <v>CHEMOTHERAPY                                                                      </v>
          </cell>
          <cell r="D270">
            <v>0</v>
          </cell>
          <cell r="E270" t="str">
            <v>.</v>
          </cell>
          <cell r="F270">
            <v>0</v>
          </cell>
          <cell r="G270" t="str">
            <v>.</v>
          </cell>
          <cell r="H270">
            <v>1</v>
          </cell>
          <cell r="I270">
            <v>22125.7</v>
          </cell>
          <cell r="J270">
            <v>0</v>
          </cell>
          <cell r="K270" t="str">
            <v>.</v>
          </cell>
          <cell r="L270">
            <v>0</v>
          </cell>
          <cell r="M270" t="str">
            <v>.</v>
          </cell>
          <cell r="N270">
            <v>1</v>
          </cell>
          <cell r="O270">
            <v>22125.7</v>
          </cell>
        </row>
        <row r="271">
          <cell r="A271">
            <v>1.001</v>
          </cell>
          <cell r="C271" t="str">
            <v>NEONATE BIRTHWT &gt;2499G W CONGENITAL/PERINATAL INFECTION                           </v>
          </cell>
          <cell r="D271">
            <v>0</v>
          </cell>
          <cell r="E271" t="str">
            <v>.</v>
          </cell>
          <cell r="F271">
            <v>1</v>
          </cell>
          <cell r="G271">
            <v>14330.7</v>
          </cell>
          <cell r="H271">
            <v>0</v>
          </cell>
          <cell r="I271" t="str">
            <v>.</v>
          </cell>
          <cell r="J271">
            <v>0</v>
          </cell>
          <cell r="K271" t="str">
            <v>.</v>
          </cell>
          <cell r="L271">
            <v>0</v>
          </cell>
          <cell r="M271" t="str">
            <v>.</v>
          </cell>
          <cell r="N271">
            <v>1</v>
          </cell>
          <cell r="O271">
            <v>14330.7</v>
          </cell>
        </row>
        <row r="272">
          <cell r="A272">
            <v>1.001</v>
          </cell>
          <cell r="C272" t="str">
            <v>NEONATE BIRTHWT 1500-1999G W MAJOR ANOMALY                                        </v>
          </cell>
          <cell r="D272">
            <v>0</v>
          </cell>
          <cell r="E272" t="str">
            <v>.</v>
          </cell>
          <cell r="F272">
            <v>1</v>
          </cell>
          <cell r="G272">
            <v>64537</v>
          </cell>
          <cell r="H272">
            <v>0</v>
          </cell>
          <cell r="I272" t="str">
            <v>.</v>
          </cell>
          <cell r="J272">
            <v>0</v>
          </cell>
          <cell r="K272" t="str">
            <v>.</v>
          </cell>
          <cell r="L272">
            <v>0</v>
          </cell>
          <cell r="M272" t="str">
            <v>.</v>
          </cell>
          <cell r="N272">
            <v>1</v>
          </cell>
          <cell r="O272">
            <v>64537</v>
          </cell>
        </row>
        <row r="273">
          <cell r="A273">
            <v>1.001</v>
          </cell>
          <cell r="C273" t="str">
            <v>NEONATE BIRTHWT 1000-1249G W OR W/O OTHER SIGNIFICANT CONDITION                   </v>
          </cell>
          <cell r="D273">
            <v>0</v>
          </cell>
          <cell r="E273" t="str">
            <v>.</v>
          </cell>
          <cell r="F273">
            <v>0</v>
          </cell>
          <cell r="G273" t="str">
            <v>.</v>
          </cell>
          <cell r="H273">
            <v>1</v>
          </cell>
          <cell r="I273">
            <v>49858.1</v>
          </cell>
          <cell r="J273">
            <v>0</v>
          </cell>
          <cell r="K273" t="str">
            <v>.</v>
          </cell>
          <cell r="L273">
            <v>0</v>
          </cell>
          <cell r="M273" t="str">
            <v>.</v>
          </cell>
          <cell r="N273">
            <v>1</v>
          </cell>
          <cell r="O273">
            <v>49858.1</v>
          </cell>
        </row>
        <row r="274">
          <cell r="A274">
            <v>1.001</v>
          </cell>
          <cell r="C274" t="str">
            <v>NEONATE BWT 1000-1249G W RESP DIST SYND/OTH MAJ RESP OR MAJ ANOM                  </v>
          </cell>
          <cell r="D274">
            <v>0</v>
          </cell>
          <cell r="E274" t="str">
            <v>.</v>
          </cell>
          <cell r="F274">
            <v>0</v>
          </cell>
          <cell r="G274" t="str">
            <v>.</v>
          </cell>
          <cell r="H274">
            <v>0</v>
          </cell>
          <cell r="I274" t="str">
            <v>.</v>
          </cell>
          <cell r="J274">
            <v>1</v>
          </cell>
          <cell r="K274">
            <v>63788.7</v>
          </cell>
          <cell r="L274">
            <v>0</v>
          </cell>
          <cell r="M274" t="str">
            <v>.</v>
          </cell>
          <cell r="N274">
            <v>1</v>
          </cell>
          <cell r="O274">
            <v>63788.7</v>
          </cell>
        </row>
        <row r="275">
          <cell r="A275">
            <v>1.001</v>
          </cell>
          <cell r="C275" t="str">
            <v>OTHER O.R. PROC FOR OBSTETRIC DIAGNOSES EXCEPT DELIVERY DIAGNOSES                 </v>
          </cell>
          <cell r="D275">
            <v>0</v>
          </cell>
          <cell r="E275" t="str">
            <v>.</v>
          </cell>
          <cell r="F275">
            <v>0</v>
          </cell>
          <cell r="G275" t="str">
            <v>.</v>
          </cell>
          <cell r="H275">
            <v>1</v>
          </cell>
          <cell r="I275">
            <v>13996.5</v>
          </cell>
          <cell r="J275">
            <v>0</v>
          </cell>
          <cell r="K275" t="str">
            <v>.</v>
          </cell>
          <cell r="L275">
            <v>0</v>
          </cell>
          <cell r="M275" t="str">
            <v>.</v>
          </cell>
          <cell r="N275">
            <v>1</v>
          </cell>
          <cell r="O275">
            <v>13996.5</v>
          </cell>
        </row>
        <row r="276">
          <cell r="A276">
            <v>1.001</v>
          </cell>
          <cell r="C276" t="str">
            <v>CLEFT LIP &amp; PALATE REPAIR                                                         </v>
          </cell>
          <cell r="D276">
            <v>0</v>
          </cell>
          <cell r="E276" t="str">
            <v>.</v>
          </cell>
          <cell r="F276">
            <v>1</v>
          </cell>
          <cell r="G276">
            <v>9844.5</v>
          </cell>
          <cell r="H276">
            <v>0</v>
          </cell>
          <cell r="I276" t="str">
            <v>.</v>
          </cell>
          <cell r="J276">
            <v>0</v>
          </cell>
          <cell r="K276" t="str">
            <v>.</v>
          </cell>
          <cell r="L276">
            <v>0</v>
          </cell>
          <cell r="M276" t="str">
            <v>.</v>
          </cell>
          <cell r="N276">
            <v>1</v>
          </cell>
          <cell r="O276">
            <v>9844.5</v>
          </cell>
        </row>
        <row r="277">
          <cell r="A277">
            <v>1.001</v>
          </cell>
          <cell r="C277" t="str">
            <v>SINUS &amp; MASTOID PROCEDURES                                                        </v>
          </cell>
          <cell r="D277">
            <v>0</v>
          </cell>
          <cell r="E277" t="str">
            <v>.</v>
          </cell>
          <cell r="F277">
            <v>1</v>
          </cell>
          <cell r="G277">
            <v>15216.7</v>
          </cell>
          <cell r="H277">
            <v>0</v>
          </cell>
          <cell r="I277" t="str">
            <v>.</v>
          </cell>
          <cell r="J277">
            <v>0</v>
          </cell>
          <cell r="K277" t="str">
            <v>.</v>
          </cell>
          <cell r="L277">
            <v>0</v>
          </cell>
          <cell r="M277" t="str">
            <v>.</v>
          </cell>
          <cell r="N277">
            <v>1</v>
          </cell>
          <cell r="O277">
            <v>15216.7</v>
          </cell>
        </row>
        <row r="278">
          <cell r="A278">
            <v>1</v>
          </cell>
          <cell r="C278" t="str">
            <v>ORBITAL PROCEDURES                                                                </v>
          </cell>
          <cell r="D278">
            <v>0</v>
          </cell>
          <cell r="E278" t="str">
            <v>.</v>
          </cell>
          <cell r="F278">
            <v>1</v>
          </cell>
          <cell r="G278">
            <v>27651.7</v>
          </cell>
          <cell r="H278">
            <v>0</v>
          </cell>
          <cell r="I278" t="str">
            <v>.</v>
          </cell>
          <cell r="J278">
            <v>0</v>
          </cell>
          <cell r="K278" t="str">
            <v>.</v>
          </cell>
          <cell r="L278">
            <v>0</v>
          </cell>
          <cell r="M278" t="str">
            <v>.</v>
          </cell>
          <cell r="N278">
            <v>1</v>
          </cell>
          <cell r="O278">
            <v>27651.7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7" sqref="A7"/>
    </sheetView>
  </sheetViews>
  <sheetFormatPr defaultColWidth="9.33203125" defaultRowHeight="11.25"/>
  <cols>
    <col min="1" max="1" width="78.5" style="0" customWidth="1"/>
    <col min="2" max="11" width="8.83203125" style="0" customWidth="1"/>
  </cols>
  <sheetData>
    <row r="1" ht="19.5" customHeight="1" thickBot="1">
      <c r="A1" s="1" t="str">
        <f>"Severity of Illness and Median Charges for Top 25 APR-DRGs, Beebe Medical Center, "&amp;LEFT('[1]Top25BEEB_2'!H1,4)</f>
        <v>Severity of Illness and Median Charges for Top 25 APR-DRGs, Beebe Medical Center, 2010</v>
      </c>
    </row>
    <row r="2" spans="1:11" ht="13.5" thickTop="1">
      <c r="A2" s="13"/>
      <c r="B2" s="26" t="s">
        <v>2</v>
      </c>
      <c r="C2" s="26"/>
      <c r="D2" s="26"/>
      <c r="E2" s="26"/>
      <c r="F2" s="26"/>
      <c r="G2" s="26"/>
      <c r="H2" s="26"/>
      <c r="I2" s="26"/>
      <c r="J2" s="14"/>
      <c r="K2" s="15"/>
    </row>
    <row r="3" spans="1:11" ht="11.25">
      <c r="A3" s="27" t="s">
        <v>0</v>
      </c>
      <c r="B3" s="29" t="s">
        <v>3</v>
      </c>
      <c r="C3" s="25"/>
      <c r="D3" s="24" t="s">
        <v>4</v>
      </c>
      <c r="E3" s="25"/>
      <c r="F3" s="24" t="s">
        <v>5</v>
      </c>
      <c r="G3" s="25"/>
      <c r="H3" s="24" t="s">
        <v>6</v>
      </c>
      <c r="I3" s="25"/>
      <c r="J3" s="24" t="s">
        <v>7</v>
      </c>
      <c r="K3" s="25"/>
    </row>
    <row r="4" spans="1:12" ht="11.25">
      <c r="A4" s="28"/>
      <c r="B4" s="16" t="s">
        <v>1</v>
      </c>
      <c r="C4" s="17" t="s">
        <v>8</v>
      </c>
      <c r="D4" s="17" t="s">
        <v>1</v>
      </c>
      <c r="E4" s="17" t="s">
        <v>8</v>
      </c>
      <c r="F4" s="16" t="s">
        <v>1</v>
      </c>
      <c r="G4" s="17" t="s">
        <v>8</v>
      </c>
      <c r="H4" s="17" t="s">
        <v>1</v>
      </c>
      <c r="I4" s="17" t="s">
        <v>8</v>
      </c>
      <c r="J4" s="17" t="s">
        <v>1</v>
      </c>
      <c r="K4" s="17" t="s">
        <v>8</v>
      </c>
      <c r="L4" s="2"/>
    </row>
    <row r="5" spans="1:11" ht="11.25">
      <c r="A5" s="18" t="str">
        <f>VLOOKUP(LARGE('[1]Top25BEEB_2'!$A$5:$C$250,1),'[1]Top25BEEB_2'!$A$5:$C$250,3,FALSE)</f>
        <v>NEONATE BIRTHWT &gt;2499G, NORMAL NEWBORN OR NEONATE W OTHER PROBLEM                 </v>
      </c>
      <c r="B5" s="19">
        <f>VLOOKUP(LARGE('[1]Top25BEEB_2'!$A$6:$C$250,1),'[1]Top25BEEB_2'!$A$6:$O$250,6,FALSE)</f>
        <v>746</v>
      </c>
      <c r="C5" s="4">
        <f>VLOOKUP(LARGE('[1]Top25BEEB_2'!$A$6:$C$250,1),'[1]Top25BEEB_2'!$A$6:$O$250,7,FALSE)</f>
        <v>3109.55</v>
      </c>
      <c r="D5" s="12">
        <f>VLOOKUP(LARGE('[1]Top25BEEB_2'!$A$6:$C$250,1),'[1]Top25BEEB_2'!$A$6:$O$250,8,FALSE)</f>
        <v>58</v>
      </c>
      <c r="E5" s="4">
        <f>VLOOKUP(LARGE('[1]Top25BEEB_2'!$A$6:$C$250,1),'[1]Top25BEEB_2'!$A$6:$O$250,9,FALSE)</f>
        <v>4411.3</v>
      </c>
      <c r="F5" s="19">
        <f>VLOOKUP(LARGE('[1]Top25BEEB_2'!$A$6:$C$250,1),'[1]Top25BEEB_2'!$A$6:$O$250,10,FALSE)</f>
        <v>3</v>
      </c>
      <c r="G5" s="4">
        <f>VLOOKUP(LARGE('[1]Top25BEEB_2'!$A$6:$C$250,1),'[1]Top25BEEB_2'!$A$6:$O$250,11,FALSE)</f>
        <v>6695.3</v>
      </c>
      <c r="H5" s="12">
        <f>VLOOKUP(LARGE('[1]Top25BEEB_2'!$A$6:$C$250,1),'[1]Top25BEEB_2'!$A$6:$O$250,12,FALSE)</f>
        <v>0</v>
      </c>
      <c r="I5" s="4" t="str">
        <f>VLOOKUP(LARGE('[1]Top25BEEB_2'!$A$6:$C$250,1),'[1]Top25BEEB_2'!$A$6:$O$250,13,FALSE)</f>
        <v>.</v>
      </c>
      <c r="J5" s="12">
        <f>VLOOKUP(LARGE('[1]Top25BEEB_2'!$A$6:$C$250,1),'[1]Top25BEEB_2'!$A$6:$O$250,14,FALSE)</f>
        <v>807</v>
      </c>
      <c r="K5" s="4">
        <f>VLOOKUP(LARGE('[1]Top25BEEB_2'!$A$6:$C$250,1),'[1]Top25BEEB_2'!$A$6:$O$250,15,FALSE)</f>
        <v>3183</v>
      </c>
    </row>
    <row r="6" spans="1:11" ht="11.25">
      <c r="A6" s="18" t="str">
        <f>VLOOKUP(LARGE('[1]Top25BEEB_2'!$A$5:$C$250,2),'[1]Top25BEEB_2'!$A$5:$C$250,3,FALSE)</f>
        <v>VAGINAL DELIVERY                                                                  </v>
      </c>
      <c r="B6" s="19">
        <f>VLOOKUP(LARGE('[1]Top25BEEB_2'!$A$6:$C$250,2),'[1]Top25BEEB_2'!$A$6:$O$250,6,FALSE)</f>
        <v>485</v>
      </c>
      <c r="C6" s="4">
        <f>VLOOKUP(LARGE('[1]Top25BEEB_2'!$A$6:$C$250,2),'[1]Top25BEEB_2'!$A$6:$O$250,7,FALSE)</f>
        <v>5585</v>
      </c>
      <c r="D6" s="12">
        <f>VLOOKUP(LARGE('[1]Top25BEEB_2'!$A$6:$C$250,2),'[1]Top25BEEB_2'!$A$6:$O$250,8,FALSE)</f>
        <v>108</v>
      </c>
      <c r="E6" s="4">
        <f>VLOOKUP(LARGE('[1]Top25BEEB_2'!$A$6:$C$250,2),'[1]Top25BEEB_2'!$A$6:$O$250,9,FALSE)</f>
        <v>6258.85</v>
      </c>
      <c r="F6" s="19">
        <f>VLOOKUP(LARGE('[1]Top25BEEB_2'!$A$6:$C$250,2),'[1]Top25BEEB_2'!$A$6:$O$250,10,FALSE)</f>
        <v>8</v>
      </c>
      <c r="G6" s="4">
        <f>VLOOKUP(LARGE('[1]Top25BEEB_2'!$A$6:$C$250,2),'[1]Top25BEEB_2'!$A$6:$O$250,11,FALSE)</f>
        <v>7606.9</v>
      </c>
      <c r="H6" s="12">
        <f>VLOOKUP(LARGE('[1]Top25BEEB_2'!$A$6:$C$250,2),'[1]Top25BEEB_2'!$A$6:$O$250,12,FALSE)</f>
        <v>0</v>
      </c>
      <c r="I6" s="4" t="str">
        <f>VLOOKUP(LARGE('[1]Top25BEEB_2'!$A$6:$C$250,2),'[1]Top25BEEB_2'!$A$6:$O$250,13,FALSE)</f>
        <v>.</v>
      </c>
      <c r="J6" s="12">
        <f>VLOOKUP(LARGE('[1]Top25BEEB_2'!$A$6:$C$250,2),'[1]Top25BEEB_2'!$A$6:$O$250,14,FALSE)</f>
        <v>601</v>
      </c>
      <c r="K6" s="4">
        <f>VLOOKUP(LARGE('[1]Top25BEEB_2'!$A$6:$C$250,2),'[1]Top25BEEB_2'!$A$6:$O$250,15,FALSE)</f>
        <v>5668.9</v>
      </c>
    </row>
    <row r="7" spans="1:11" ht="11.25">
      <c r="A7" s="18" t="str">
        <f>VLOOKUP(LARGE('[1]Top25BEEB_2'!$A$5:$C$250,3),'[1]Top25BEEB_2'!$A$5:$C$250,3,FALSE)</f>
        <v>KNEE JOINT REPLACEMENT                                                            </v>
      </c>
      <c r="B7" s="19">
        <f>VLOOKUP(LARGE('[1]Top25BEEB_2'!$A$6:$C$250,3),'[1]Top25BEEB_2'!$A$6:$O$250,6,FALSE)</f>
        <v>407</v>
      </c>
      <c r="C7" s="4">
        <f>VLOOKUP(LARGE('[1]Top25BEEB_2'!$A$6:$C$250,3),'[1]Top25BEEB_2'!$A$6:$O$250,7,FALSE)</f>
        <v>28568</v>
      </c>
      <c r="D7" s="12">
        <f>VLOOKUP(LARGE('[1]Top25BEEB_2'!$A$6:$C$250,3),'[1]Top25BEEB_2'!$A$6:$O$250,8,FALSE)</f>
        <v>124</v>
      </c>
      <c r="E7" s="4">
        <f>VLOOKUP(LARGE('[1]Top25BEEB_2'!$A$6:$C$250,3),'[1]Top25BEEB_2'!$A$6:$O$250,9,FALSE)</f>
        <v>31852.4</v>
      </c>
      <c r="F7" s="19">
        <f>VLOOKUP(LARGE('[1]Top25BEEB_2'!$A$6:$C$250,3),'[1]Top25BEEB_2'!$A$6:$O$250,10,FALSE)</f>
        <v>10</v>
      </c>
      <c r="G7" s="4">
        <f>VLOOKUP(LARGE('[1]Top25BEEB_2'!$A$6:$C$250,3),'[1]Top25BEEB_2'!$A$6:$O$250,11,FALSE)</f>
        <v>44564.15</v>
      </c>
      <c r="H7" s="12">
        <f>VLOOKUP(LARGE('[1]Top25BEEB_2'!$A$6:$C$250,3),'[1]Top25BEEB_2'!$A$6:$O$250,12,FALSE)</f>
        <v>0</v>
      </c>
      <c r="I7" s="4" t="str">
        <f>VLOOKUP(LARGE('[1]Top25BEEB_2'!$A$6:$C$250,3),'[1]Top25BEEB_2'!$A$6:$O$250,13,FALSE)</f>
        <v>.</v>
      </c>
      <c r="J7" s="12">
        <f>VLOOKUP(LARGE('[1]Top25BEEB_2'!$A$6:$C$250,3),'[1]Top25BEEB_2'!$A$6:$O$250,14,FALSE)</f>
        <v>541</v>
      </c>
      <c r="K7" s="4">
        <f>VLOOKUP(LARGE('[1]Top25BEEB_2'!$A$6:$C$250,3),'[1]Top25BEEB_2'!$A$6:$O$250,15,FALSE)</f>
        <v>29310</v>
      </c>
    </row>
    <row r="8" spans="1:11" ht="11.25">
      <c r="A8" s="18" t="str">
        <f>VLOOKUP(LARGE('[1]Top25BEEB_2'!$A$5:$C$250,4),'[1]Top25BEEB_2'!$A$5:$C$250,3,FALSE)</f>
        <v>HEART FAILURE                                                                     </v>
      </c>
      <c r="B8" s="19">
        <f>VLOOKUP(LARGE('[1]Top25BEEB_2'!$A$6:$C$250,4),'[1]Top25BEEB_2'!$A$6:$O$250,6,FALSE)</f>
        <v>30</v>
      </c>
      <c r="C8" s="4">
        <f>VLOOKUP(LARGE('[1]Top25BEEB_2'!$A$6:$C$250,4),'[1]Top25BEEB_2'!$A$6:$O$250,7,FALSE)</f>
        <v>12456.3</v>
      </c>
      <c r="D8" s="12">
        <f>VLOOKUP(LARGE('[1]Top25BEEB_2'!$A$6:$C$250,4),'[1]Top25BEEB_2'!$A$6:$O$250,8,FALSE)</f>
        <v>128</v>
      </c>
      <c r="E8" s="4">
        <f>VLOOKUP(LARGE('[1]Top25BEEB_2'!$A$6:$C$250,4),'[1]Top25BEEB_2'!$A$6:$O$250,9,FALSE)</f>
        <v>15756.35</v>
      </c>
      <c r="F8" s="19">
        <f>VLOOKUP(LARGE('[1]Top25BEEB_2'!$A$6:$C$250,4),'[1]Top25BEEB_2'!$A$6:$O$250,10,FALSE)</f>
        <v>146</v>
      </c>
      <c r="G8" s="4">
        <f>VLOOKUP(LARGE('[1]Top25BEEB_2'!$A$6:$C$250,4),'[1]Top25BEEB_2'!$A$6:$O$250,11,FALSE)</f>
        <v>20666.2</v>
      </c>
      <c r="H8" s="12">
        <f>VLOOKUP(LARGE('[1]Top25BEEB_2'!$A$6:$C$250,4),'[1]Top25BEEB_2'!$A$6:$O$250,12,FALSE)</f>
        <v>70</v>
      </c>
      <c r="I8" s="4">
        <f>VLOOKUP(LARGE('[1]Top25BEEB_2'!$A$6:$C$250,4),'[1]Top25BEEB_2'!$A$6:$O$250,13,FALSE)</f>
        <v>36191.25</v>
      </c>
      <c r="J8" s="12">
        <f>VLOOKUP(LARGE('[1]Top25BEEB_2'!$A$6:$C$250,4),'[1]Top25BEEB_2'!$A$6:$O$250,14,FALSE)</f>
        <v>374</v>
      </c>
      <c r="K8" s="4">
        <f>VLOOKUP(LARGE('[1]Top25BEEB_2'!$A$6:$C$250,4),'[1]Top25BEEB_2'!$A$6:$O$250,15,FALSE)</f>
        <v>19423.7</v>
      </c>
    </row>
    <row r="9" spans="1:11" ht="11.25">
      <c r="A9" s="18" t="str">
        <f>VLOOKUP(LARGE('[1]Top25BEEB_2'!$A$5:$C$250,5),'[1]Top25BEEB_2'!$A$5:$C$250,3,FALSE)</f>
        <v>SEPTICEMIA &amp; DISSEMINATED INFECTIONS                                              </v>
      </c>
      <c r="B9" s="19">
        <f>VLOOKUP(LARGE('[1]Top25BEEB_2'!$A$6:$C$250,5),'[1]Top25BEEB_2'!$A$6:$O$250,6,FALSE)</f>
        <v>5</v>
      </c>
      <c r="C9" s="4">
        <f>VLOOKUP(LARGE('[1]Top25BEEB_2'!$A$6:$C$250,5),'[1]Top25BEEB_2'!$A$6:$O$250,7,FALSE)</f>
        <v>14961.7</v>
      </c>
      <c r="D9" s="12">
        <f>VLOOKUP(LARGE('[1]Top25BEEB_2'!$A$6:$C$250,5),'[1]Top25BEEB_2'!$A$6:$O$250,8,FALSE)</f>
        <v>80</v>
      </c>
      <c r="E9" s="4">
        <f>VLOOKUP(LARGE('[1]Top25BEEB_2'!$A$6:$C$250,5),'[1]Top25BEEB_2'!$A$6:$O$250,9,FALSE)</f>
        <v>17732.4</v>
      </c>
      <c r="F9" s="19">
        <f>VLOOKUP(LARGE('[1]Top25BEEB_2'!$A$6:$C$250,5),'[1]Top25BEEB_2'!$A$6:$O$250,10,FALSE)</f>
        <v>142</v>
      </c>
      <c r="G9" s="4">
        <f>VLOOKUP(LARGE('[1]Top25BEEB_2'!$A$6:$C$250,5),'[1]Top25BEEB_2'!$A$6:$O$250,11,FALSE)</f>
        <v>26485.05</v>
      </c>
      <c r="H9" s="12">
        <f>VLOOKUP(LARGE('[1]Top25BEEB_2'!$A$6:$C$250,5),'[1]Top25BEEB_2'!$A$6:$O$250,12,FALSE)</f>
        <v>118</v>
      </c>
      <c r="I9" s="4">
        <f>VLOOKUP(LARGE('[1]Top25BEEB_2'!$A$6:$C$250,5),'[1]Top25BEEB_2'!$A$6:$O$250,13,FALSE)</f>
        <v>43577.2</v>
      </c>
      <c r="J9" s="12">
        <f>VLOOKUP(LARGE('[1]Top25BEEB_2'!$A$6:$C$250,5),'[1]Top25BEEB_2'!$A$6:$O$250,14,FALSE)</f>
        <v>345</v>
      </c>
      <c r="K9" s="4">
        <f>VLOOKUP(LARGE('[1]Top25BEEB_2'!$A$6:$C$250,5),'[1]Top25BEEB_2'!$A$6:$O$250,15,FALSE)</f>
        <v>27994.6</v>
      </c>
    </row>
    <row r="10" spans="1:11" ht="11.25">
      <c r="A10" s="18" t="str">
        <f>VLOOKUP(LARGE('[1]Top25BEEB_2'!$A$5:$C$250,6),'[1]Top25BEEB_2'!$A$5:$C$250,3,FALSE)</f>
        <v>OTHER PNEUMONIA                                                                   </v>
      </c>
      <c r="B10" s="19">
        <f>VLOOKUP(LARGE('[1]Top25BEEB_2'!$A$6:$C$250,6),'[1]Top25BEEB_2'!$A$6:$O$250,6,FALSE)</f>
        <v>37</v>
      </c>
      <c r="C10" s="4">
        <f>VLOOKUP(LARGE('[1]Top25BEEB_2'!$A$6:$C$250,6),'[1]Top25BEEB_2'!$A$6:$O$250,7,FALSE)</f>
        <v>9852.1</v>
      </c>
      <c r="D10" s="12">
        <f>VLOOKUP(LARGE('[1]Top25BEEB_2'!$A$6:$C$250,6),'[1]Top25BEEB_2'!$A$6:$O$250,8,FALSE)</f>
        <v>89</v>
      </c>
      <c r="E10" s="4">
        <f>VLOOKUP(LARGE('[1]Top25BEEB_2'!$A$6:$C$250,6),'[1]Top25BEEB_2'!$A$6:$O$250,9,FALSE)</f>
        <v>12899.2</v>
      </c>
      <c r="F10" s="19">
        <f>VLOOKUP(LARGE('[1]Top25BEEB_2'!$A$6:$C$250,6),'[1]Top25BEEB_2'!$A$6:$O$250,10,FALSE)</f>
        <v>139</v>
      </c>
      <c r="G10" s="4">
        <f>VLOOKUP(LARGE('[1]Top25BEEB_2'!$A$6:$C$250,6),'[1]Top25BEEB_2'!$A$6:$O$250,11,FALSE)</f>
        <v>19684</v>
      </c>
      <c r="H10" s="12">
        <f>VLOOKUP(LARGE('[1]Top25BEEB_2'!$A$6:$C$250,6),'[1]Top25BEEB_2'!$A$6:$O$250,12,FALSE)</f>
        <v>46</v>
      </c>
      <c r="I10" s="4">
        <f>VLOOKUP(LARGE('[1]Top25BEEB_2'!$A$6:$C$250,6),'[1]Top25BEEB_2'!$A$6:$O$250,13,FALSE)</f>
        <v>46666.8</v>
      </c>
      <c r="J10" s="12">
        <f>VLOOKUP(LARGE('[1]Top25BEEB_2'!$A$6:$C$250,6),'[1]Top25BEEB_2'!$A$6:$O$250,14,FALSE)</f>
        <v>311</v>
      </c>
      <c r="K10" s="4">
        <f>VLOOKUP(LARGE('[1]Top25BEEB_2'!$A$6:$C$250,6),'[1]Top25BEEB_2'!$A$6:$O$250,15,FALSE)</f>
        <v>17286.2</v>
      </c>
    </row>
    <row r="11" spans="1:11" ht="11.25">
      <c r="A11" s="18" t="str">
        <f>VLOOKUP(LARGE('[1]Top25BEEB_2'!$A$5:$C$250,7),'[1]Top25BEEB_2'!$A$5:$C$250,3,FALSE)</f>
        <v>CESAREAN DELIVERY                                                                 </v>
      </c>
      <c r="B11" s="19">
        <f>VLOOKUP(LARGE('[1]Top25BEEB_2'!$A$6:$C$250,7),'[1]Top25BEEB_2'!$A$6:$O$250,6,FALSE)</f>
        <v>226</v>
      </c>
      <c r="C11" s="4">
        <f>VLOOKUP(LARGE('[1]Top25BEEB_2'!$A$6:$C$250,7),'[1]Top25BEEB_2'!$A$6:$O$250,7,FALSE)</f>
        <v>13136.35</v>
      </c>
      <c r="D11" s="12">
        <f>VLOOKUP(LARGE('[1]Top25BEEB_2'!$A$6:$C$250,7),'[1]Top25BEEB_2'!$A$6:$O$250,8,FALSE)</f>
        <v>38</v>
      </c>
      <c r="E11" s="4">
        <f>VLOOKUP(LARGE('[1]Top25BEEB_2'!$A$6:$C$250,7),'[1]Top25BEEB_2'!$A$6:$O$250,9,FALSE)</f>
        <v>15319.85</v>
      </c>
      <c r="F11" s="19">
        <f>VLOOKUP(LARGE('[1]Top25BEEB_2'!$A$6:$C$250,7),'[1]Top25BEEB_2'!$A$6:$O$250,10,FALSE)</f>
        <v>4</v>
      </c>
      <c r="G11" s="4">
        <f>VLOOKUP(LARGE('[1]Top25BEEB_2'!$A$6:$C$250,7),'[1]Top25BEEB_2'!$A$6:$O$250,11,FALSE)</f>
        <v>27077.35</v>
      </c>
      <c r="H11" s="12">
        <f>VLOOKUP(LARGE('[1]Top25BEEB_2'!$A$6:$C$250,7),'[1]Top25BEEB_2'!$A$6:$O$250,12,FALSE)</f>
        <v>0</v>
      </c>
      <c r="I11" s="4" t="str">
        <f>VLOOKUP(LARGE('[1]Top25BEEB_2'!$A$6:$C$250,7),'[1]Top25BEEB_2'!$A$6:$O$250,13,FALSE)</f>
        <v>.</v>
      </c>
      <c r="J11" s="12">
        <f>VLOOKUP(LARGE('[1]Top25BEEB_2'!$A$6:$C$250,7),'[1]Top25BEEB_2'!$A$6:$O$250,14,FALSE)</f>
        <v>268</v>
      </c>
      <c r="K11" s="4">
        <f>VLOOKUP(LARGE('[1]Top25BEEB_2'!$A$6:$C$250,7),'[1]Top25BEEB_2'!$A$6:$O$250,15,FALSE)</f>
        <v>13436.15</v>
      </c>
    </row>
    <row r="12" spans="1:11" ht="11.25">
      <c r="A12" s="18" t="str">
        <f>VLOOKUP(LARGE('[1]Top25BEEB_2'!$A$5:$C$250,8),'[1]Top25BEEB_2'!$A$5:$C$250,3,FALSE)</f>
        <v>CARDIAC ARRHYTHMIA &amp; CONDUCTION DISORDERS                                         </v>
      </c>
      <c r="B12" s="19">
        <f>VLOOKUP(LARGE('[1]Top25BEEB_2'!$A$6:$C$250,8),'[1]Top25BEEB_2'!$A$6:$O$250,6,FALSE)</f>
        <v>95</v>
      </c>
      <c r="C12" s="4">
        <f>VLOOKUP(LARGE('[1]Top25BEEB_2'!$A$6:$C$250,8),'[1]Top25BEEB_2'!$A$6:$O$250,7,FALSE)</f>
        <v>11298.9</v>
      </c>
      <c r="D12" s="12">
        <f>VLOOKUP(LARGE('[1]Top25BEEB_2'!$A$6:$C$250,8),'[1]Top25BEEB_2'!$A$6:$O$250,8,FALSE)</f>
        <v>118</v>
      </c>
      <c r="E12" s="4">
        <f>VLOOKUP(LARGE('[1]Top25BEEB_2'!$A$6:$C$250,8),'[1]Top25BEEB_2'!$A$6:$O$250,9,FALSE)</f>
        <v>15533.3</v>
      </c>
      <c r="F12" s="19">
        <f>VLOOKUP(LARGE('[1]Top25BEEB_2'!$A$6:$C$250,8),'[1]Top25BEEB_2'!$A$6:$O$250,10,FALSE)</f>
        <v>46</v>
      </c>
      <c r="G12" s="4">
        <f>VLOOKUP(LARGE('[1]Top25BEEB_2'!$A$6:$C$250,8),'[1]Top25BEEB_2'!$A$6:$O$250,11,FALSE)</f>
        <v>20047.3</v>
      </c>
      <c r="H12" s="12">
        <f>VLOOKUP(LARGE('[1]Top25BEEB_2'!$A$6:$C$250,8),'[1]Top25BEEB_2'!$A$6:$O$250,12,FALSE)</f>
        <v>7</v>
      </c>
      <c r="I12" s="4">
        <f>VLOOKUP(LARGE('[1]Top25BEEB_2'!$A$6:$C$250,8),'[1]Top25BEEB_2'!$A$6:$O$250,13,FALSE)</f>
        <v>69299.5</v>
      </c>
      <c r="J12" s="12">
        <f>VLOOKUP(LARGE('[1]Top25BEEB_2'!$A$6:$C$250,8),'[1]Top25BEEB_2'!$A$6:$O$250,14,FALSE)</f>
        <v>266</v>
      </c>
      <c r="K12" s="4">
        <f>VLOOKUP(LARGE('[1]Top25BEEB_2'!$A$6:$C$250,8),'[1]Top25BEEB_2'!$A$6:$O$250,15,FALSE)</f>
        <v>14638.1</v>
      </c>
    </row>
    <row r="13" spans="1:11" ht="11.25">
      <c r="A13" s="18" t="str">
        <f>VLOOKUP(LARGE('[1]Top25BEEB_2'!$A$5:$C$250,9),'[1]Top25BEEB_2'!$A$5:$C$250,3,FALSE)</f>
        <v>HIP JOINT REPLACEMENT                                                             </v>
      </c>
      <c r="B13" s="19">
        <f>VLOOKUP(LARGE('[1]Top25BEEB_2'!$A$6:$C$250,9),'[1]Top25BEEB_2'!$A$6:$O$250,6,FALSE)</f>
        <v>165</v>
      </c>
      <c r="C13" s="4">
        <f>VLOOKUP(LARGE('[1]Top25BEEB_2'!$A$6:$C$250,9),'[1]Top25BEEB_2'!$A$6:$O$250,7,FALSE)</f>
        <v>31138.8</v>
      </c>
      <c r="D13" s="12">
        <f>VLOOKUP(LARGE('[1]Top25BEEB_2'!$A$6:$C$250,9),'[1]Top25BEEB_2'!$A$6:$O$250,8,FALSE)</f>
        <v>70</v>
      </c>
      <c r="E13" s="4">
        <f>VLOOKUP(LARGE('[1]Top25BEEB_2'!$A$6:$C$250,9),'[1]Top25BEEB_2'!$A$6:$O$250,9,FALSE)</f>
        <v>33408</v>
      </c>
      <c r="F13" s="19">
        <f>VLOOKUP(LARGE('[1]Top25BEEB_2'!$A$6:$C$250,9),'[1]Top25BEEB_2'!$A$6:$O$250,10,FALSE)</f>
        <v>17</v>
      </c>
      <c r="G13" s="4">
        <f>VLOOKUP(LARGE('[1]Top25BEEB_2'!$A$6:$C$250,9),'[1]Top25BEEB_2'!$A$6:$O$250,11,FALSE)</f>
        <v>42950.4</v>
      </c>
      <c r="H13" s="12">
        <f>VLOOKUP(LARGE('[1]Top25BEEB_2'!$A$6:$C$250,9),'[1]Top25BEEB_2'!$A$6:$O$250,12,FALSE)</f>
        <v>4</v>
      </c>
      <c r="I13" s="4">
        <f>VLOOKUP(LARGE('[1]Top25BEEB_2'!$A$6:$C$250,9),'[1]Top25BEEB_2'!$A$6:$O$250,13,FALSE)</f>
        <v>95800.4</v>
      </c>
      <c r="J13" s="12">
        <f>VLOOKUP(LARGE('[1]Top25BEEB_2'!$A$6:$C$250,9),'[1]Top25BEEB_2'!$A$6:$O$250,14,FALSE)</f>
        <v>256</v>
      </c>
      <c r="K13" s="4">
        <f>VLOOKUP(LARGE('[1]Top25BEEB_2'!$A$6:$C$250,9),'[1]Top25BEEB_2'!$A$6:$O$250,15,FALSE)</f>
        <v>32216.45</v>
      </c>
    </row>
    <row r="14" spans="1:11" ht="11.25">
      <c r="A14" s="18" t="str">
        <f>VLOOKUP(LARGE('[1]Top25BEEB_2'!$A$5:$C$250,10),'[1]Top25BEEB_2'!$A$5:$C$250,3,FALSE)</f>
        <v>DORSAL &amp; LUMBAR FUSION PROC EXCEPT FOR CURVATURE OF BACK                          </v>
      </c>
      <c r="B14" s="19">
        <f>VLOOKUP(LARGE('[1]Top25BEEB_2'!$A$6:$C$250,10),'[1]Top25BEEB_2'!$A$6:$O$250,6,FALSE)</f>
        <v>188</v>
      </c>
      <c r="C14" s="4">
        <f>VLOOKUP(LARGE('[1]Top25BEEB_2'!$A$6:$C$250,10),'[1]Top25BEEB_2'!$A$6:$O$250,7,FALSE)</f>
        <v>37534.6</v>
      </c>
      <c r="D14" s="12">
        <f>VLOOKUP(LARGE('[1]Top25BEEB_2'!$A$6:$C$250,10),'[1]Top25BEEB_2'!$A$6:$O$250,8,FALSE)</f>
        <v>22</v>
      </c>
      <c r="E14" s="4">
        <f>VLOOKUP(LARGE('[1]Top25BEEB_2'!$A$6:$C$250,10),'[1]Top25BEEB_2'!$A$6:$O$250,9,FALSE)</f>
        <v>53812.3</v>
      </c>
      <c r="F14" s="19">
        <f>VLOOKUP(LARGE('[1]Top25BEEB_2'!$A$6:$C$250,10),'[1]Top25BEEB_2'!$A$6:$O$250,10,FALSE)</f>
        <v>4</v>
      </c>
      <c r="G14" s="4">
        <f>VLOOKUP(LARGE('[1]Top25BEEB_2'!$A$6:$C$250,10),'[1]Top25BEEB_2'!$A$6:$O$250,11,FALSE)</f>
        <v>89870.6</v>
      </c>
      <c r="H14" s="12">
        <f>VLOOKUP(LARGE('[1]Top25BEEB_2'!$A$6:$C$250,10),'[1]Top25BEEB_2'!$A$6:$O$250,12,FALSE)</f>
        <v>0</v>
      </c>
      <c r="I14" s="4" t="str">
        <f>VLOOKUP(LARGE('[1]Top25BEEB_2'!$A$6:$C$250,10),'[1]Top25BEEB_2'!$A$6:$O$250,13,FALSE)</f>
        <v>.</v>
      </c>
      <c r="J14" s="12">
        <f>VLOOKUP(LARGE('[1]Top25BEEB_2'!$A$6:$C$250,10),'[1]Top25BEEB_2'!$A$6:$O$250,14,FALSE)</f>
        <v>214</v>
      </c>
      <c r="K14" s="4">
        <f>VLOOKUP(LARGE('[1]Top25BEEB_2'!$A$6:$C$250,10),'[1]Top25BEEB_2'!$A$6:$O$250,15,FALSE)</f>
        <v>38123.55</v>
      </c>
    </row>
    <row r="15" spans="1:11" ht="11.25">
      <c r="A15" s="18" t="str">
        <f>VLOOKUP(LARGE('[1]Top25BEEB_2'!$A$5:$C$250,11),'[1]Top25BEEB_2'!$A$5:$C$250,3,FALSE)</f>
        <v>CHRONIC OBSTRUCTIVE PULMONARY DISEASE                                             </v>
      </c>
      <c r="B15" s="19">
        <f>VLOOKUP(LARGE('[1]Top25BEEB_2'!$A$6:$C$250,11),'[1]Top25BEEB_2'!$A$6:$O$250,6,FALSE)</f>
        <v>16</v>
      </c>
      <c r="C15" s="4">
        <f>VLOOKUP(LARGE('[1]Top25BEEB_2'!$A$6:$C$250,11),'[1]Top25BEEB_2'!$A$6:$O$250,7,FALSE)</f>
        <v>13872.65</v>
      </c>
      <c r="D15" s="12">
        <f>VLOOKUP(LARGE('[1]Top25BEEB_2'!$A$6:$C$250,11),'[1]Top25BEEB_2'!$A$6:$O$250,8,FALSE)</f>
        <v>44</v>
      </c>
      <c r="E15" s="4">
        <f>VLOOKUP(LARGE('[1]Top25BEEB_2'!$A$6:$C$250,11),'[1]Top25BEEB_2'!$A$6:$O$250,9,FALSE)</f>
        <v>17510.7</v>
      </c>
      <c r="F15" s="19">
        <f>VLOOKUP(LARGE('[1]Top25BEEB_2'!$A$6:$C$250,11),'[1]Top25BEEB_2'!$A$6:$O$250,10,FALSE)</f>
        <v>85</v>
      </c>
      <c r="G15" s="4">
        <f>VLOOKUP(LARGE('[1]Top25BEEB_2'!$A$6:$C$250,11),'[1]Top25BEEB_2'!$A$6:$O$250,11,FALSE)</f>
        <v>16964.7</v>
      </c>
      <c r="H15" s="12">
        <f>VLOOKUP(LARGE('[1]Top25BEEB_2'!$A$6:$C$250,11),'[1]Top25BEEB_2'!$A$6:$O$250,12,FALSE)</f>
        <v>20</v>
      </c>
      <c r="I15" s="4">
        <f>VLOOKUP(LARGE('[1]Top25BEEB_2'!$A$6:$C$250,11),'[1]Top25BEEB_2'!$A$6:$O$250,13,FALSE)</f>
        <v>37980.7</v>
      </c>
      <c r="J15" s="12">
        <f>VLOOKUP(LARGE('[1]Top25BEEB_2'!$A$6:$C$250,11),'[1]Top25BEEB_2'!$A$6:$O$250,14,FALSE)</f>
        <v>165</v>
      </c>
      <c r="K15" s="4">
        <f>VLOOKUP(LARGE('[1]Top25BEEB_2'!$A$6:$C$250,11),'[1]Top25BEEB_2'!$A$6:$O$250,15,FALSE)</f>
        <v>17904.5</v>
      </c>
    </row>
    <row r="16" spans="1:11" ht="11.25">
      <c r="A16" s="18" t="str">
        <f>VLOOKUP(LARGE('[1]Top25BEEB_2'!$A$5:$C$250,12),'[1]Top25BEEB_2'!$A$5:$C$250,3,FALSE)</f>
        <v>RENAL FAILURE                                                                     </v>
      </c>
      <c r="B16" s="19">
        <f>VLOOKUP(LARGE('[1]Top25BEEB_2'!$A$6:$C$250,12),'[1]Top25BEEB_2'!$A$6:$O$250,6,FALSE)</f>
        <v>2</v>
      </c>
      <c r="C16" s="4">
        <f>VLOOKUP(LARGE('[1]Top25BEEB_2'!$A$6:$C$250,12),'[1]Top25BEEB_2'!$A$6:$O$250,7,FALSE)</f>
        <v>14520.65</v>
      </c>
      <c r="D16" s="12">
        <f>VLOOKUP(LARGE('[1]Top25BEEB_2'!$A$6:$C$250,12),'[1]Top25BEEB_2'!$A$6:$O$250,8,FALSE)</f>
        <v>8</v>
      </c>
      <c r="E16" s="4">
        <f>VLOOKUP(LARGE('[1]Top25BEEB_2'!$A$6:$C$250,12),'[1]Top25BEEB_2'!$A$6:$O$250,9,FALSE)</f>
        <v>15096.2</v>
      </c>
      <c r="F16" s="19">
        <f>VLOOKUP(LARGE('[1]Top25BEEB_2'!$A$6:$C$250,12),'[1]Top25BEEB_2'!$A$6:$O$250,10,FALSE)</f>
        <v>129</v>
      </c>
      <c r="G16" s="4">
        <f>VLOOKUP(LARGE('[1]Top25BEEB_2'!$A$6:$C$250,12),'[1]Top25BEEB_2'!$A$6:$O$250,11,FALSE)</f>
        <v>22154.7</v>
      </c>
      <c r="H16" s="12">
        <f>VLOOKUP(LARGE('[1]Top25BEEB_2'!$A$6:$C$250,12),'[1]Top25BEEB_2'!$A$6:$O$250,12,FALSE)</f>
        <v>18</v>
      </c>
      <c r="I16" s="4">
        <f>VLOOKUP(LARGE('[1]Top25BEEB_2'!$A$6:$C$250,12),'[1]Top25BEEB_2'!$A$6:$O$250,13,FALSE)</f>
        <v>60704.45</v>
      </c>
      <c r="J16" s="12">
        <f>VLOOKUP(LARGE('[1]Top25BEEB_2'!$A$6:$C$250,12),'[1]Top25BEEB_2'!$A$6:$O$250,14,FALSE)</f>
        <v>157</v>
      </c>
      <c r="K16" s="4">
        <f>VLOOKUP(LARGE('[1]Top25BEEB_2'!$A$6:$C$250,12),'[1]Top25BEEB_2'!$A$6:$O$250,15,FALSE)</f>
        <v>22893.6</v>
      </c>
    </row>
    <row r="17" spans="1:11" ht="11.25">
      <c r="A17" s="18" t="str">
        <f>VLOOKUP(LARGE('[1]Top25BEEB_2'!$A$5:$C$250,13),'[1]Top25BEEB_2'!$A$5:$C$250,3,FALSE)</f>
        <v>PULMONARY EDEMA &amp; RESPIRATORY FAILURE                                             </v>
      </c>
      <c r="B17" s="19">
        <f>VLOOKUP(LARGE('[1]Top25BEEB_2'!$A$6:$C$250,13),'[1]Top25BEEB_2'!$A$6:$O$250,6,FALSE)</f>
        <v>0</v>
      </c>
      <c r="C17" s="4" t="str">
        <f>VLOOKUP(LARGE('[1]Top25BEEB_2'!$A$6:$C$250,13),'[1]Top25BEEB_2'!$A$6:$O$250,7,FALSE)</f>
        <v>.</v>
      </c>
      <c r="D17" s="12">
        <f>VLOOKUP(LARGE('[1]Top25BEEB_2'!$A$6:$C$250,13),'[1]Top25BEEB_2'!$A$6:$O$250,8,FALSE)</f>
        <v>51</v>
      </c>
      <c r="E17" s="4">
        <f>VLOOKUP(LARGE('[1]Top25BEEB_2'!$A$6:$C$250,13),'[1]Top25BEEB_2'!$A$6:$O$250,9,FALSE)</f>
        <v>17291.7</v>
      </c>
      <c r="F17" s="19">
        <f>VLOOKUP(LARGE('[1]Top25BEEB_2'!$A$6:$C$250,13),'[1]Top25BEEB_2'!$A$6:$O$250,10,FALSE)</f>
        <v>43</v>
      </c>
      <c r="G17" s="4">
        <f>VLOOKUP(LARGE('[1]Top25BEEB_2'!$A$6:$C$250,13),'[1]Top25BEEB_2'!$A$6:$O$250,11,FALSE)</f>
        <v>27285.6</v>
      </c>
      <c r="H17" s="12">
        <f>VLOOKUP(LARGE('[1]Top25BEEB_2'!$A$6:$C$250,13),'[1]Top25BEEB_2'!$A$6:$O$250,12,FALSE)</f>
        <v>51</v>
      </c>
      <c r="I17" s="4">
        <f>VLOOKUP(LARGE('[1]Top25BEEB_2'!$A$6:$C$250,13),'[1]Top25BEEB_2'!$A$6:$O$250,13,FALSE)</f>
        <v>44896.3</v>
      </c>
      <c r="J17" s="12">
        <f>VLOOKUP(LARGE('[1]Top25BEEB_2'!$A$6:$C$250,13),'[1]Top25BEEB_2'!$A$6:$O$250,14,FALSE)</f>
        <v>145</v>
      </c>
      <c r="K17" s="4">
        <f>VLOOKUP(LARGE('[1]Top25BEEB_2'!$A$6:$C$250,13),'[1]Top25BEEB_2'!$A$6:$O$250,15,FALSE)</f>
        <v>27740.1</v>
      </c>
    </row>
    <row r="18" spans="1:11" ht="11.25">
      <c r="A18" s="18" t="str">
        <f>VLOOKUP(LARGE('[1]Top25BEEB_2'!$A$5:$C$250,14),'[1]Top25BEEB_2'!$A$5:$C$250,3,FALSE)</f>
        <v>INTESTINAL OBSTRUCTION                                                            </v>
      </c>
      <c r="B18" s="19">
        <f>VLOOKUP(LARGE('[1]Top25BEEB_2'!$A$6:$C$250,14),'[1]Top25BEEB_2'!$A$6:$O$250,6,FALSE)</f>
        <v>66</v>
      </c>
      <c r="C18" s="4">
        <f>VLOOKUP(LARGE('[1]Top25BEEB_2'!$A$6:$C$250,14),'[1]Top25BEEB_2'!$A$6:$O$250,7,FALSE)</f>
        <v>15969.6</v>
      </c>
      <c r="D18" s="12">
        <f>VLOOKUP(LARGE('[1]Top25BEEB_2'!$A$6:$C$250,14),'[1]Top25BEEB_2'!$A$6:$O$250,8,FALSE)</f>
        <v>56</v>
      </c>
      <c r="E18" s="4">
        <f>VLOOKUP(LARGE('[1]Top25BEEB_2'!$A$6:$C$250,14),'[1]Top25BEEB_2'!$A$6:$O$250,9,FALSE)</f>
        <v>18308.8</v>
      </c>
      <c r="F18" s="19">
        <f>VLOOKUP(LARGE('[1]Top25BEEB_2'!$A$6:$C$250,14),'[1]Top25BEEB_2'!$A$6:$O$250,10,FALSE)</f>
        <v>17</v>
      </c>
      <c r="G18" s="4">
        <f>VLOOKUP(LARGE('[1]Top25BEEB_2'!$A$6:$C$250,14),'[1]Top25BEEB_2'!$A$6:$O$250,11,FALSE)</f>
        <v>34743.9</v>
      </c>
      <c r="H18" s="12">
        <f>VLOOKUP(LARGE('[1]Top25BEEB_2'!$A$6:$C$250,14),'[1]Top25BEEB_2'!$A$6:$O$250,12,FALSE)</f>
        <v>2</v>
      </c>
      <c r="I18" s="4">
        <f>VLOOKUP(LARGE('[1]Top25BEEB_2'!$A$6:$C$250,14),'[1]Top25BEEB_2'!$A$6:$O$250,13,FALSE)</f>
        <v>84655</v>
      </c>
      <c r="J18" s="12">
        <f>VLOOKUP(LARGE('[1]Top25BEEB_2'!$A$6:$C$250,14),'[1]Top25BEEB_2'!$A$6:$O$250,14,FALSE)</f>
        <v>141</v>
      </c>
      <c r="K18" s="4">
        <f>VLOOKUP(LARGE('[1]Top25BEEB_2'!$A$6:$C$250,14),'[1]Top25BEEB_2'!$A$6:$O$250,15,FALSE)</f>
        <v>17920.4</v>
      </c>
    </row>
    <row r="19" spans="1:11" ht="11.25">
      <c r="A19" s="18" t="str">
        <f>VLOOKUP(LARGE('[1]Top25BEEB_2'!$A$5:$C$250,15),'[1]Top25BEEB_2'!$A$5:$C$250,3,FALSE)</f>
        <v>MAJOR SMALL &amp; LARGE BOWEL PROCEDURES                                              </v>
      </c>
      <c r="B19" s="19">
        <f>VLOOKUP(LARGE('[1]Top25BEEB_2'!$A$6:$C$250,15),'[1]Top25BEEB_2'!$A$6:$O$250,6,FALSE)</f>
        <v>37</v>
      </c>
      <c r="C19" s="4">
        <f>VLOOKUP(LARGE('[1]Top25BEEB_2'!$A$6:$C$250,15),'[1]Top25BEEB_2'!$A$6:$O$250,7,FALSE)</f>
        <v>39469.4</v>
      </c>
      <c r="D19" s="12">
        <f>VLOOKUP(LARGE('[1]Top25BEEB_2'!$A$6:$C$250,15),'[1]Top25BEEB_2'!$A$6:$O$250,8,FALSE)</f>
        <v>48</v>
      </c>
      <c r="E19" s="4">
        <f>VLOOKUP(LARGE('[1]Top25BEEB_2'!$A$6:$C$250,15),'[1]Top25BEEB_2'!$A$6:$O$250,9,FALSE)</f>
        <v>45420.6</v>
      </c>
      <c r="F19" s="19">
        <f>VLOOKUP(LARGE('[1]Top25BEEB_2'!$A$6:$C$250,15),'[1]Top25BEEB_2'!$A$6:$O$250,10,FALSE)</f>
        <v>32</v>
      </c>
      <c r="G19" s="4">
        <f>VLOOKUP(LARGE('[1]Top25BEEB_2'!$A$6:$C$250,15),'[1]Top25BEEB_2'!$A$6:$O$250,11,FALSE)</f>
        <v>82682.6</v>
      </c>
      <c r="H19" s="12">
        <f>VLOOKUP(LARGE('[1]Top25BEEB_2'!$A$6:$C$250,15),'[1]Top25BEEB_2'!$A$6:$O$250,12,FALSE)</f>
        <v>16</v>
      </c>
      <c r="I19" s="4">
        <f>VLOOKUP(LARGE('[1]Top25BEEB_2'!$A$6:$C$250,15),'[1]Top25BEEB_2'!$A$6:$O$250,13,FALSE)</f>
        <v>124368.6</v>
      </c>
      <c r="J19" s="12">
        <f>VLOOKUP(LARGE('[1]Top25BEEB_2'!$A$6:$C$250,15),'[1]Top25BEEB_2'!$A$6:$O$250,14,FALSE)</f>
        <v>133</v>
      </c>
      <c r="K19" s="4">
        <f>VLOOKUP(LARGE('[1]Top25BEEB_2'!$A$6:$C$250,15),'[1]Top25BEEB_2'!$A$6:$O$250,15,FALSE)</f>
        <v>51863.7</v>
      </c>
    </row>
    <row r="20" spans="1:11" ht="11.25">
      <c r="A20" s="18" t="str">
        <f>VLOOKUP(LARGE('[1]Top25BEEB_2'!$A$5:$C$250,16),'[1]Top25BEEB_2'!$A$5:$C$250,3,FALSE)</f>
        <v>CELLULITIS &amp; OTHER BACTERIAL SKIN INFECTIONS                                      </v>
      </c>
      <c r="B20" s="19">
        <f>VLOOKUP(LARGE('[1]Top25BEEB_2'!$A$6:$C$250,16),'[1]Top25BEEB_2'!$A$6:$O$250,6,FALSE)</f>
        <v>40</v>
      </c>
      <c r="C20" s="4">
        <f>VLOOKUP(LARGE('[1]Top25BEEB_2'!$A$6:$C$250,16),'[1]Top25BEEB_2'!$A$6:$O$250,7,FALSE)</f>
        <v>8615.6</v>
      </c>
      <c r="D20" s="12">
        <f>VLOOKUP(LARGE('[1]Top25BEEB_2'!$A$6:$C$250,16),'[1]Top25BEEB_2'!$A$6:$O$250,8,FALSE)</f>
        <v>56</v>
      </c>
      <c r="E20" s="4">
        <f>VLOOKUP(LARGE('[1]Top25BEEB_2'!$A$6:$C$250,16),'[1]Top25BEEB_2'!$A$6:$O$250,9,FALSE)</f>
        <v>11781.5</v>
      </c>
      <c r="F20" s="19">
        <f>VLOOKUP(LARGE('[1]Top25BEEB_2'!$A$6:$C$250,16),'[1]Top25BEEB_2'!$A$6:$O$250,10,FALSE)</f>
        <v>33</v>
      </c>
      <c r="G20" s="4">
        <f>VLOOKUP(LARGE('[1]Top25BEEB_2'!$A$6:$C$250,16),'[1]Top25BEEB_2'!$A$6:$O$250,11,FALSE)</f>
        <v>18947.9</v>
      </c>
      <c r="H20" s="12">
        <f>VLOOKUP(LARGE('[1]Top25BEEB_2'!$A$6:$C$250,16),'[1]Top25BEEB_2'!$A$6:$O$250,12,FALSE)</f>
        <v>2</v>
      </c>
      <c r="I20" s="4">
        <f>VLOOKUP(LARGE('[1]Top25BEEB_2'!$A$6:$C$250,16),'[1]Top25BEEB_2'!$A$6:$O$250,13,FALSE)</f>
        <v>39762.4</v>
      </c>
      <c r="J20" s="12">
        <f>VLOOKUP(LARGE('[1]Top25BEEB_2'!$A$6:$C$250,16),'[1]Top25BEEB_2'!$A$6:$O$250,14,FALSE)</f>
        <v>131</v>
      </c>
      <c r="K20" s="4">
        <f>VLOOKUP(LARGE('[1]Top25BEEB_2'!$A$6:$C$250,16),'[1]Top25BEEB_2'!$A$6:$O$250,15,FALSE)</f>
        <v>12677.7</v>
      </c>
    </row>
    <row r="21" spans="1:11" ht="11.25">
      <c r="A21" s="18" t="str">
        <f>VLOOKUP(LARGE('[1]Top25BEEB_2'!$A$5:$C$250,17),'[1]Top25BEEB_2'!$A$5:$C$250,3,FALSE)</f>
        <v>CVA &amp; PRECEREBRAL OCCLUSION  W INFARCT                                            </v>
      </c>
      <c r="B21" s="19">
        <f>VLOOKUP(LARGE('[1]Top25BEEB_2'!$A$6:$C$250,17),'[1]Top25BEEB_2'!$A$6:$O$250,6,FALSE)</f>
        <v>20</v>
      </c>
      <c r="C21" s="4">
        <f>VLOOKUP(LARGE('[1]Top25BEEB_2'!$A$6:$C$250,17),'[1]Top25BEEB_2'!$A$6:$O$250,7,FALSE)</f>
        <v>17622.3</v>
      </c>
      <c r="D21" s="12">
        <f>VLOOKUP(LARGE('[1]Top25BEEB_2'!$A$6:$C$250,17),'[1]Top25BEEB_2'!$A$6:$O$250,8,FALSE)</f>
        <v>64</v>
      </c>
      <c r="E21" s="4">
        <f>VLOOKUP(LARGE('[1]Top25BEEB_2'!$A$6:$C$250,17),'[1]Top25BEEB_2'!$A$6:$O$250,9,FALSE)</f>
        <v>21742.55</v>
      </c>
      <c r="F21" s="19">
        <f>VLOOKUP(LARGE('[1]Top25BEEB_2'!$A$6:$C$250,17),'[1]Top25BEEB_2'!$A$6:$O$250,10,FALSE)</f>
        <v>38</v>
      </c>
      <c r="G21" s="4">
        <f>VLOOKUP(LARGE('[1]Top25BEEB_2'!$A$6:$C$250,17),'[1]Top25BEEB_2'!$A$6:$O$250,11,FALSE)</f>
        <v>30297.45</v>
      </c>
      <c r="H21" s="12">
        <f>VLOOKUP(LARGE('[1]Top25BEEB_2'!$A$6:$C$250,17),'[1]Top25BEEB_2'!$A$6:$O$250,12,FALSE)</f>
        <v>8</v>
      </c>
      <c r="I21" s="4">
        <f>VLOOKUP(LARGE('[1]Top25BEEB_2'!$A$6:$C$250,17),'[1]Top25BEEB_2'!$A$6:$O$250,13,FALSE)</f>
        <v>39004.1</v>
      </c>
      <c r="J21" s="12">
        <f>VLOOKUP(LARGE('[1]Top25BEEB_2'!$A$6:$C$250,17),'[1]Top25BEEB_2'!$A$6:$O$250,14,FALSE)</f>
        <v>130</v>
      </c>
      <c r="K21" s="4">
        <f>VLOOKUP(LARGE('[1]Top25BEEB_2'!$A$6:$C$250,17),'[1]Top25BEEB_2'!$A$6:$O$250,15,FALSE)</f>
        <v>23265.75</v>
      </c>
    </row>
    <row r="22" spans="1:11" ht="11.25">
      <c r="A22" s="18" t="str">
        <f>VLOOKUP(LARGE('[1]Top25BEEB_2'!$A$5:$C$250,18),'[1]Top25BEEB_2'!$A$5:$C$250,3,FALSE)</f>
        <v>NONTRAUMATIC STUPOR &amp; COMA                                                        </v>
      </c>
      <c r="B22" s="19">
        <f>VLOOKUP(LARGE('[1]Top25BEEB_2'!$A$6:$C$250,18),'[1]Top25BEEB_2'!$A$6:$O$250,6,FALSE)</f>
        <v>5</v>
      </c>
      <c r="C22" s="4">
        <f>VLOOKUP(LARGE('[1]Top25BEEB_2'!$A$6:$C$250,18),'[1]Top25BEEB_2'!$A$6:$O$250,7,FALSE)</f>
        <v>13477.4</v>
      </c>
      <c r="D22" s="12">
        <f>VLOOKUP(LARGE('[1]Top25BEEB_2'!$A$6:$C$250,18),'[1]Top25BEEB_2'!$A$6:$O$250,8,FALSE)</f>
        <v>9</v>
      </c>
      <c r="E22" s="4">
        <f>VLOOKUP(LARGE('[1]Top25BEEB_2'!$A$6:$C$250,18),'[1]Top25BEEB_2'!$A$6:$O$250,9,FALSE)</f>
        <v>11482.2</v>
      </c>
      <c r="F22" s="19">
        <f>VLOOKUP(LARGE('[1]Top25BEEB_2'!$A$6:$C$250,18),'[1]Top25BEEB_2'!$A$6:$O$250,10,FALSE)</f>
        <v>95</v>
      </c>
      <c r="G22" s="4">
        <f>VLOOKUP(LARGE('[1]Top25BEEB_2'!$A$6:$C$250,18),'[1]Top25BEEB_2'!$A$6:$O$250,11,FALSE)</f>
        <v>19799.4</v>
      </c>
      <c r="H22" s="12">
        <f>VLOOKUP(LARGE('[1]Top25BEEB_2'!$A$6:$C$250,18),'[1]Top25BEEB_2'!$A$6:$O$250,12,FALSE)</f>
        <v>20</v>
      </c>
      <c r="I22" s="4">
        <f>VLOOKUP(LARGE('[1]Top25BEEB_2'!$A$6:$C$250,18),'[1]Top25BEEB_2'!$A$6:$O$250,13,FALSE)</f>
        <v>42458.15</v>
      </c>
      <c r="J22" s="12">
        <f>VLOOKUP(LARGE('[1]Top25BEEB_2'!$A$6:$C$250,18),'[1]Top25BEEB_2'!$A$6:$O$250,14,FALSE)</f>
        <v>129</v>
      </c>
      <c r="K22" s="4">
        <f>VLOOKUP(LARGE('[1]Top25BEEB_2'!$A$6:$C$250,18),'[1]Top25BEEB_2'!$A$6:$O$250,15,FALSE)</f>
        <v>20481.4</v>
      </c>
    </row>
    <row r="23" spans="1:11" ht="11.25">
      <c r="A23" s="18" t="str">
        <f>VLOOKUP(LARGE('[1]Top25BEEB_2'!$A$5:$C$250,19),'[1]Top25BEEB_2'!$A$5:$C$250,3,FALSE)</f>
        <v>KIDNEY &amp; URINARY TRACT INFECTIONS                                                 </v>
      </c>
      <c r="B23" s="19">
        <f>VLOOKUP(LARGE('[1]Top25BEEB_2'!$A$6:$C$250,19),'[1]Top25BEEB_2'!$A$6:$O$250,6,FALSE)</f>
        <v>10</v>
      </c>
      <c r="C23" s="4">
        <f>VLOOKUP(LARGE('[1]Top25BEEB_2'!$A$6:$C$250,19),'[1]Top25BEEB_2'!$A$6:$O$250,7,FALSE)</f>
        <v>10569.1</v>
      </c>
      <c r="D23" s="12">
        <f>VLOOKUP(LARGE('[1]Top25BEEB_2'!$A$6:$C$250,19),'[1]Top25BEEB_2'!$A$6:$O$250,8,FALSE)</f>
        <v>47</v>
      </c>
      <c r="E23" s="4">
        <f>VLOOKUP(LARGE('[1]Top25BEEB_2'!$A$6:$C$250,19),'[1]Top25BEEB_2'!$A$6:$O$250,9,FALSE)</f>
        <v>15013.4</v>
      </c>
      <c r="F23" s="19">
        <f>VLOOKUP(LARGE('[1]Top25BEEB_2'!$A$6:$C$250,19),'[1]Top25BEEB_2'!$A$6:$O$250,10,FALSE)</f>
        <v>58</v>
      </c>
      <c r="G23" s="4">
        <f>VLOOKUP(LARGE('[1]Top25BEEB_2'!$A$6:$C$250,19),'[1]Top25BEEB_2'!$A$6:$O$250,11,FALSE)</f>
        <v>17500.9</v>
      </c>
      <c r="H23" s="12">
        <f>VLOOKUP(LARGE('[1]Top25BEEB_2'!$A$6:$C$250,19),'[1]Top25BEEB_2'!$A$6:$O$250,12,FALSE)</f>
        <v>5</v>
      </c>
      <c r="I23" s="4">
        <f>VLOOKUP(LARGE('[1]Top25BEEB_2'!$A$6:$C$250,19),'[1]Top25BEEB_2'!$A$6:$O$250,13,FALSE)</f>
        <v>38377.8</v>
      </c>
      <c r="J23" s="12">
        <f>VLOOKUP(LARGE('[1]Top25BEEB_2'!$A$6:$C$250,19),'[1]Top25BEEB_2'!$A$6:$O$250,14,FALSE)</f>
        <v>120</v>
      </c>
      <c r="K23" s="4">
        <f>VLOOKUP(LARGE('[1]Top25BEEB_2'!$A$6:$C$250,19),'[1]Top25BEEB_2'!$A$6:$O$250,15,FALSE)</f>
        <v>16298.55</v>
      </c>
    </row>
    <row r="24" spans="1:11" ht="11.25">
      <c r="A24" s="18" t="str">
        <f>VLOOKUP(LARGE('[1]Top25BEEB_2'!$A$5:$C$250,20),'[1]Top25BEEB_2'!$A$5:$C$250,3,FALSE)</f>
        <v>PERCUTANEOUS CARDIOVASCULAR PROCEDURES W/O AMI                                    </v>
      </c>
      <c r="B24" s="19">
        <f>VLOOKUP(LARGE('[1]Top25BEEB_2'!$A$6:$C$250,20),'[1]Top25BEEB_2'!$A$6:$O$250,6,FALSE)</f>
        <v>51</v>
      </c>
      <c r="C24" s="4">
        <f>VLOOKUP(LARGE('[1]Top25BEEB_2'!$A$6:$C$250,20),'[1]Top25BEEB_2'!$A$6:$O$250,7,FALSE)</f>
        <v>42367.5</v>
      </c>
      <c r="D24" s="12">
        <f>VLOOKUP(LARGE('[1]Top25BEEB_2'!$A$6:$C$250,20),'[1]Top25BEEB_2'!$A$6:$O$250,8,FALSE)</f>
        <v>44</v>
      </c>
      <c r="E24" s="4">
        <f>VLOOKUP(LARGE('[1]Top25BEEB_2'!$A$6:$C$250,20),'[1]Top25BEEB_2'!$A$6:$O$250,9,FALSE)</f>
        <v>43784.85</v>
      </c>
      <c r="F24" s="19">
        <f>VLOOKUP(LARGE('[1]Top25BEEB_2'!$A$6:$C$250,20),'[1]Top25BEEB_2'!$A$6:$O$250,10,FALSE)</f>
        <v>14</v>
      </c>
      <c r="G24" s="4">
        <f>VLOOKUP(LARGE('[1]Top25BEEB_2'!$A$6:$C$250,20),'[1]Top25BEEB_2'!$A$6:$O$250,11,FALSE)</f>
        <v>45902.55</v>
      </c>
      <c r="H24" s="12">
        <f>VLOOKUP(LARGE('[1]Top25BEEB_2'!$A$6:$C$250,20),'[1]Top25BEEB_2'!$A$6:$O$250,12,FALSE)</f>
        <v>4</v>
      </c>
      <c r="I24" s="4">
        <f>VLOOKUP(LARGE('[1]Top25BEEB_2'!$A$6:$C$250,20),'[1]Top25BEEB_2'!$A$6:$O$250,13,FALSE)</f>
        <v>61595</v>
      </c>
      <c r="J24" s="12">
        <f>VLOOKUP(LARGE('[1]Top25BEEB_2'!$A$6:$C$250,20),'[1]Top25BEEB_2'!$A$6:$O$250,14,FALSE)</f>
        <v>113</v>
      </c>
      <c r="K24" s="4">
        <f>VLOOKUP(LARGE('[1]Top25BEEB_2'!$A$6:$C$250,20),'[1]Top25BEEB_2'!$A$6:$O$250,15,FALSE)</f>
        <v>43777.8</v>
      </c>
    </row>
    <row r="25" spans="1:11" ht="11.25">
      <c r="A25" s="18" t="str">
        <f>VLOOKUP(LARGE('[1]Top25BEEB_2'!$A$5:$C$250,21),'[1]Top25BEEB_2'!$A$5:$C$250,3,FALSE)</f>
        <v>OTHER ANEMIA &amp; DISORDERS OF BLOOD &amp; BLOOD-FORMING ORGANS                          </v>
      </c>
      <c r="B25" s="19">
        <f>VLOOKUP(LARGE('[1]Top25BEEB_2'!$A$6:$C$250,21),'[1]Top25BEEB_2'!$A$6:$O$250,6,FALSE)</f>
        <v>32</v>
      </c>
      <c r="C25" s="4">
        <f>VLOOKUP(LARGE('[1]Top25BEEB_2'!$A$6:$C$250,21),'[1]Top25BEEB_2'!$A$6:$O$250,7,FALSE)</f>
        <v>14103.5</v>
      </c>
      <c r="D25" s="12">
        <f>VLOOKUP(LARGE('[1]Top25BEEB_2'!$A$6:$C$250,21),'[1]Top25BEEB_2'!$A$6:$O$250,8,FALSE)</f>
        <v>41</v>
      </c>
      <c r="E25" s="4">
        <f>VLOOKUP(LARGE('[1]Top25BEEB_2'!$A$6:$C$250,21),'[1]Top25BEEB_2'!$A$6:$O$250,9,FALSE)</f>
        <v>20086.6</v>
      </c>
      <c r="F25" s="19">
        <f>VLOOKUP(LARGE('[1]Top25BEEB_2'!$A$6:$C$250,21),'[1]Top25BEEB_2'!$A$6:$O$250,10,FALSE)</f>
        <v>22</v>
      </c>
      <c r="G25" s="4">
        <f>VLOOKUP(LARGE('[1]Top25BEEB_2'!$A$6:$C$250,21),'[1]Top25BEEB_2'!$A$6:$O$250,11,FALSE)</f>
        <v>20540.15</v>
      </c>
      <c r="H25" s="12">
        <f>VLOOKUP(LARGE('[1]Top25BEEB_2'!$A$6:$C$250,21),'[1]Top25BEEB_2'!$A$6:$O$250,12,FALSE)</f>
        <v>10</v>
      </c>
      <c r="I25" s="4">
        <f>VLOOKUP(LARGE('[1]Top25BEEB_2'!$A$6:$C$250,21),'[1]Top25BEEB_2'!$A$6:$O$250,13,FALSE)</f>
        <v>25011.25</v>
      </c>
      <c r="J25" s="12">
        <f>VLOOKUP(LARGE('[1]Top25BEEB_2'!$A$6:$C$250,21),'[1]Top25BEEB_2'!$A$6:$O$250,14,FALSE)</f>
        <v>105</v>
      </c>
      <c r="K25" s="4">
        <f>VLOOKUP(LARGE('[1]Top25BEEB_2'!$A$6:$C$250,21),'[1]Top25BEEB_2'!$A$6:$O$250,15,FALSE)</f>
        <v>18402</v>
      </c>
    </row>
    <row r="26" spans="1:11" ht="11.25">
      <c r="A26" s="18" t="str">
        <f>VLOOKUP(LARGE('[1]Top25BEEB_2'!$A$5:$C$250,22),'[1]Top25BEEB_2'!$A$5:$C$250,3,FALSE)</f>
        <v>LAPAROSCOPIC CHOLECYSTECTOMY                                                      </v>
      </c>
      <c r="B26" s="19">
        <f>VLOOKUP(LARGE('[1]Top25BEEB_2'!$A$6:$C$250,22),'[1]Top25BEEB_2'!$A$6:$O$250,6,FALSE)</f>
        <v>44</v>
      </c>
      <c r="C26" s="4">
        <f>VLOOKUP(LARGE('[1]Top25BEEB_2'!$A$6:$C$250,22),'[1]Top25BEEB_2'!$A$6:$O$250,7,FALSE)</f>
        <v>20193.25</v>
      </c>
      <c r="D26" s="12">
        <f>VLOOKUP(LARGE('[1]Top25BEEB_2'!$A$6:$C$250,22),'[1]Top25BEEB_2'!$A$6:$O$250,8,FALSE)</f>
        <v>40</v>
      </c>
      <c r="E26" s="4">
        <f>VLOOKUP(LARGE('[1]Top25BEEB_2'!$A$6:$C$250,22),'[1]Top25BEEB_2'!$A$6:$O$250,9,FALSE)</f>
        <v>29419.35</v>
      </c>
      <c r="F26" s="19">
        <f>VLOOKUP(LARGE('[1]Top25BEEB_2'!$A$6:$C$250,22),'[1]Top25BEEB_2'!$A$6:$O$250,10,FALSE)</f>
        <v>16</v>
      </c>
      <c r="G26" s="4">
        <f>VLOOKUP(LARGE('[1]Top25BEEB_2'!$A$6:$C$250,22),'[1]Top25BEEB_2'!$A$6:$O$250,11,FALSE)</f>
        <v>51969.35</v>
      </c>
      <c r="H26" s="12">
        <f>VLOOKUP(LARGE('[1]Top25BEEB_2'!$A$6:$C$250,22),'[1]Top25BEEB_2'!$A$6:$O$250,12,FALSE)</f>
        <v>3</v>
      </c>
      <c r="I26" s="4">
        <f>VLOOKUP(LARGE('[1]Top25BEEB_2'!$A$6:$C$250,22),'[1]Top25BEEB_2'!$A$6:$O$250,13,FALSE)</f>
        <v>76625.4</v>
      </c>
      <c r="J26" s="12">
        <f>VLOOKUP(LARGE('[1]Top25BEEB_2'!$A$6:$C$250,22),'[1]Top25BEEB_2'!$A$6:$O$250,14,FALSE)</f>
        <v>103</v>
      </c>
      <c r="K26" s="4">
        <f>VLOOKUP(LARGE('[1]Top25BEEB_2'!$A$6:$C$250,22),'[1]Top25BEEB_2'!$A$6:$O$250,15,FALSE)</f>
        <v>26085.8</v>
      </c>
    </row>
    <row r="27" spans="1:11" ht="11.25">
      <c r="A27" s="18" t="str">
        <f>VLOOKUP(LARGE('[1]Top25BEEB_2'!$A$5:$C$250,23),'[1]Top25BEEB_2'!$A$5:$C$250,3,FALSE)</f>
        <v>ACUTE MYOCARDIAL INFARCTION                                                       </v>
      </c>
      <c r="B27" s="19">
        <f>VLOOKUP(LARGE('[1]Top25BEEB_2'!$A$6:$C$250,23),'[1]Top25BEEB_2'!$A$6:$O$250,6,FALSE)</f>
        <v>17</v>
      </c>
      <c r="C27" s="4">
        <f>VLOOKUP(LARGE('[1]Top25BEEB_2'!$A$6:$C$250,23),'[1]Top25BEEB_2'!$A$6:$O$250,7,FALSE)</f>
        <v>22316.8</v>
      </c>
      <c r="D27" s="12">
        <f>VLOOKUP(LARGE('[1]Top25BEEB_2'!$A$6:$C$250,23),'[1]Top25BEEB_2'!$A$6:$O$250,8,FALSE)</f>
        <v>36</v>
      </c>
      <c r="E27" s="4">
        <f>VLOOKUP(LARGE('[1]Top25BEEB_2'!$A$6:$C$250,23),'[1]Top25BEEB_2'!$A$6:$O$250,9,FALSE)</f>
        <v>19943.3</v>
      </c>
      <c r="F27" s="19">
        <f>VLOOKUP(LARGE('[1]Top25BEEB_2'!$A$6:$C$250,23),'[1]Top25BEEB_2'!$A$6:$O$250,10,FALSE)</f>
        <v>24</v>
      </c>
      <c r="G27" s="4">
        <f>VLOOKUP(LARGE('[1]Top25BEEB_2'!$A$6:$C$250,23),'[1]Top25BEEB_2'!$A$6:$O$250,11,FALSE)</f>
        <v>22969</v>
      </c>
      <c r="H27" s="12">
        <f>VLOOKUP(LARGE('[1]Top25BEEB_2'!$A$6:$C$250,23),'[1]Top25BEEB_2'!$A$6:$O$250,12,FALSE)</f>
        <v>25</v>
      </c>
      <c r="I27" s="4">
        <f>VLOOKUP(LARGE('[1]Top25BEEB_2'!$A$6:$C$250,23),'[1]Top25BEEB_2'!$A$6:$O$250,13,FALSE)</f>
        <v>48415.1</v>
      </c>
      <c r="J27" s="12">
        <f>VLOOKUP(LARGE('[1]Top25BEEB_2'!$A$6:$C$250,23),'[1]Top25BEEB_2'!$A$6:$O$250,14,FALSE)</f>
        <v>102</v>
      </c>
      <c r="K27" s="4">
        <f>VLOOKUP(LARGE('[1]Top25BEEB_2'!$A$6:$C$250,23),'[1]Top25BEEB_2'!$A$6:$O$250,15,FALSE)</f>
        <v>24540.1</v>
      </c>
    </row>
    <row r="28" spans="1:11" ht="11.25">
      <c r="A28" s="18" t="str">
        <f>VLOOKUP(LARGE('[1]Top25BEEB_2'!$A$5:$C$250,24),'[1]Top25BEEB_2'!$A$5:$C$250,3,FALSE)</f>
        <v>PERCUTANEOUS CARDIOVASCULAR PROCEDURES W AMI                                      </v>
      </c>
      <c r="B28" s="19">
        <f>VLOOKUP(LARGE('[1]Top25BEEB_2'!$A$6:$C$250,24),'[1]Top25BEEB_2'!$A$6:$O$250,6,FALSE)</f>
        <v>46</v>
      </c>
      <c r="C28" s="4">
        <f>VLOOKUP(LARGE('[1]Top25BEEB_2'!$A$6:$C$250,24),'[1]Top25BEEB_2'!$A$6:$O$250,7,FALSE)</f>
        <v>43945.9</v>
      </c>
      <c r="D28" s="12">
        <f>VLOOKUP(LARGE('[1]Top25BEEB_2'!$A$6:$C$250,24),'[1]Top25BEEB_2'!$A$6:$O$250,8,FALSE)</f>
        <v>34</v>
      </c>
      <c r="E28" s="4">
        <f>VLOOKUP(LARGE('[1]Top25BEEB_2'!$A$6:$C$250,24),'[1]Top25BEEB_2'!$A$6:$O$250,9,FALSE)</f>
        <v>49478.6</v>
      </c>
      <c r="F28" s="19">
        <f>VLOOKUP(LARGE('[1]Top25BEEB_2'!$A$6:$C$250,24),'[1]Top25BEEB_2'!$A$6:$O$250,10,FALSE)</f>
        <v>8</v>
      </c>
      <c r="G28" s="4">
        <f>VLOOKUP(LARGE('[1]Top25BEEB_2'!$A$6:$C$250,24),'[1]Top25BEEB_2'!$A$6:$O$250,11,FALSE)</f>
        <v>51025.65</v>
      </c>
      <c r="H28" s="12">
        <f>VLOOKUP(LARGE('[1]Top25BEEB_2'!$A$6:$C$250,24),'[1]Top25BEEB_2'!$A$6:$O$250,12,FALSE)</f>
        <v>11</v>
      </c>
      <c r="I28" s="4">
        <f>VLOOKUP(LARGE('[1]Top25BEEB_2'!$A$6:$C$250,24),'[1]Top25BEEB_2'!$A$6:$O$250,13,FALSE)</f>
        <v>89449.3</v>
      </c>
      <c r="J28" s="12">
        <f>VLOOKUP(LARGE('[1]Top25BEEB_2'!$A$6:$C$250,24),'[1]Top25BEEB_2'!$A$6:$O$250,14,FALSE)</f>
        <v>99</v>
      </c>
      <c r="K28" s="4">
        <f>VLOOKUP(LARGE('[1]Top25BEEB_2'!$A$6:$C$250,24),'[1]Top25BEEB_2'!$A$6:$O$250,15,FALSE)</f>
        <v>47677.1</v>
      </c>
    </row>
    <row r="29" spans="1:11" ht="12" thickBot="1">
      <c r="A29" s="20" t="str">
        <f>VLOOKUP(LARGE('[1]Top25BEEB_2'!$A$5:$C$250,25),'[1]Top25BEEB_2'!$A$5:$C$250,3,FALSE)</f>
        <v>MAJOR RESPIRATORY INFECTIONS &amp; INFLAMMATIONS                                      </v>
      </c>
      <c r="B29" s="21">
        <f>VLOOKUP(LARGE('[1]Top25BEEB_2'!$A$6:$C$250,25),'[1]Top25BEEB_2'!$A$6:$O$250,6,FALSE)</f>
        <v>2</v>
      </c>
      <c r="C29" s="22">
        <f>VLOOKUP(LARGE('[1]Top25BEEB_2'!$A$6:$C$250,25),'[1]Top25BEEB_2'!$A$6:$O$250,7,FALSE)</f>
        <v>13310.3</v>
      </c>
      <c r="D29" s="23">
        <f>VLOOKUP(LARGE('[1]Top25BEEB_2'!$A$6:$C$250,25),'[1]Top25BEEB_2'!$A$6:$O$250,8,FALSE)</f>
        <v>11</v>
      </c>
      <c r="E29" s="22">
        <f>VLOOKUP(LARGE('[1]Top25BEEB_2'!$A$6:$C$250,25),'[1]Top25BEEB_2'!$A$6:$O$250,9,FALSE)</f>
        <v>22670.4</v>
      </c>
      <c r="F29" s="21">
        <f>VLOOKUP(LARGE('[1]Top25BEEB_2'!$A$6:$C$250,25),'[1]Top25BEEB_2'!$A$6:$O$250,10,FALSE)</f>
        <v>46</v>
      </c>
      <c r="G29" s="22">
        <f>VLOOKUP(LARGE('[1]Top25BEEB_2'!$A$6:$C$250,25),'[1]Top25BEEB_2'!$A$6:$O$250,11,FALSE)</f>
        <v>29996</v>
      </c>
      <c r="H29" s="23">
        <f>VLOOKUP(LARGE('[1]Top25BEEB_2'!$A$6:$C$250,25),'[1]Top25BEEB_2'!$A$6:$O$250,12,FALSE)</f>
        <v>39</v>
      </c>
      <c r="I29" s="22">
        <f>VLOOKUP(LARGE('[1]Top25BEEB_2'!$A$6:$C$250,25),'[1]Top25BEEB_2'!$A$6:$O$250,13,FALSE)</f>
        <v>45993.1</v>
      </c>
      <c r="J29" s="23">
        <f>VLOOKUP(LARGE('[1]Top25BEEB_2'!$A$6:$C$250,25),'[1]Top25BEEB_2'!$A$6:$O$250,14,FALSE)</f>
        <v>98</v>
      </c>
      <c r="K29" s="22">
        <f>VLOOKUP(LARGE('[1]Top25BEEB_2'!$A$6:$C$250,25),'[1]Top25BEEB_2'!$A$6:$O$250,15,FALSE)</f>
        <v>30925.75</v>
      </c>
    </row>
    <row r="30" spans="2:9" ht="12" thickTop="1">
      <c r="B30" s="6"/>
      <c r="C30" s="6"/>
      <c r="D30" s="6"/>
      <c r="E30" s="7"/>
      <c r="F30" s="6"/>
      <c r="G30" s="6"/>
      <c r="H30" s="6"/>
      <c r="I30" s="6"/>
    </row>
    <row r="34" spans="1:1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1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1.25">
      <c r="A37" s="3"/>
      <c r="B37" s="5"/>
      <c r="C37" s="5"/>
      <c r="D37" s="5"/>
      <c r="E37" s="11"/>
      <c r="F37" s="5"/>
      <c r="G37" s="5"/>
      <c r="H37" s="5"/>
      <c r="I37" s="5"/>
      <c r="J37" s="5"/>
      <c r="K37" s="5"/>
    </row>
    <row r="38" spans="1:11" ht="11.25">
      <c r="A38" s="3"/>
      <c r="B38" s="5"/>
      <c r="C38" s="5"/>
      <c r="D38" s="5"/>
      <c r="E38" s="11"/>
      <c r="F38" s="5"/>
      <c r="G38" s="5"/>
      <c r="H38" s="5"/>
      <c r="I38" s="5"/>
      <c r="J38" s="5"/>
      <c r="K38" s="5"/>
    </row>
    <row r="39" spans="1:11" ht="11.25">
      <c r="A39" s="3"/>
      <c r="B39" s="5"/>
      <c r="C39" s="5"/>
      <c r="D39" s="5"/>
      <c r="E39" s="11"/>
      <c r="F39" s="5"/>
      <c r="G39" s="5"/>
      <c r="H39" s="5"/>
      <c r="I39" s="5"/>
      <c r="J39" s="5"/>
      <c r="K39" s="5"/>
    </row>
    <row r="40" spans="1:11" ht="11.25">
      <c r="A40" s="3"/>
      <c r="B40" s="5"/>
      <c r="C40" s="5"/>
      <c r="D40" s="5"/>
      <c r="E40" s="11"/>
      <c r="F40" s="5"/>
      <c r="G40" s="5"/>
      <c r="H40" s="5"/>
      <c r="I40" s="5"/>
      <c r="J40" s="5"/>
      <c r="K40" s="5"/>
    </row>
    <row r="41" spans="1:11" ht="11.25">
      <c r="A41" s="3"/>
      <c r="B41" s="5"/>
      <c r="C41" s="5"/>
      <c r="D41" s="5"/>
      <c r="E41" s="11"/>
      <c r="F41" s="5"/>
      <c r="G41" s="5"/>
      <c r="H41" s="5"/>
      <c r="I41" s="5"/>
      <c r="J41" s="5"/>
      <c r="K41" s="5"/>
    </row>
    <row r="42" spans="1:11" ht="11.25">
      <c r="A42" s="3"/>
      <c r="B42" s="5"/>
      <c r="C42" s="5"/>
      <c r="D42" s="5"/>
      <c r="E42" s="11"/>
      <c r="F42" s="5"/>
      <c r="G42" s="5"/>
      <c r="H42" s="5"/>
      <c r="I42" s="5"/>
      <c r="J42" s="5"/>
      <c r="K42" s="5"/>
    </row>
    <row r="43" spans="1:11" ht="11.25">
      <c r="A43" s="3"/>
      <c r="B43" s="5"/>
      <c r="C43" s="5"/>
      <c r="D43" s="5"/>
      <c r="E43" s="11"/>
      <c r="F43" s="5"/>
      <c r="G43" s="5"/>
      <c r="H43" s="5"/>
      <c r="I43" s="5"/>
      <c r="J43" s="5"/>
      <c r="K43" s="5"/>
    </row>
    <row r="44" spans="1:11" ht="11.25">
      <c r="A44" s="3"/>
      <c r="B44" s="5"/>
      <c r="C44" s="5"/>
      <c r="D44" s="5"/>
      <c r="E44" s="11"/>
      <c r="F44" s="5"/>
      <c r="G44" s="5"/>
      <c r="H44" s="5"/>
      <c r="I44" s="5"/>
      <c r="J44" s="5"/>
      <c r="K44" s="5"/>
    </row>
    <row r="45" spans="1:11" ht="11.25">
      <c r="A45" s="3"/>
      <c r="B45" s="5"/>
      <c r="C45" s="5"/>
      <c r="D45" s="5"/>
      <c r="E45" s="11"/>
      <c r="F45" s="5"/>
      <c r="G45" s="5"/>
      <c r="H45" s="5"/>
      <c r="I45" s="5"/>
      <c r="J45" s="5"/>
      <c r="K45" s="5"/>
    </row>
    <row r="46" spans="1:11" ht="11.25">
      <c r="A46" s="3"/>
      <c r="B46" s="5"/>
      <c r="C46" s="5"/>
      <c r="D46" s="5"/>
      <c r="E46" s="11"/>
      <c r="F46" s="5"/>
      <c r="G46" s="5"/>
      <c r="H46" s="5"/>
      <c r="I46" s="5"/>
      <c r="J46" s="5"/>
      <c r="K46" s="5"/>
    </row>
    <row r="47" spans="1:11" ht="11.25">
      <c r="A47" s="3"/>
      <c r="B47" s="5"/>
      <c r="C47" s="5"/>
      <c r="D47" s="5"/>
      <c r="E47" s="11"/>
      <c r="F47" s="5"/>
      <c r="G47" s="5"/>
      <c r="H47" s="5"/>
      <c r="I47" s="5"/>
      <c r="J47" s="5"/>
      <c r="K47" s="5"/>
    </row>
    <row r="48" spans="1:11" ht="11.25">
      <c r="A48" s="3"/>
      <c r="B48" s="5"/>
      <c r="C48" s="5"/>
      <c r="D48" s="5"/>
      <c r="E48" s="11"/>
      <c r="F48" s="5"/>
      <c r="G48" s="5"/>
      <c r="H48" s="5"/>
      <c r="I48" s="5"/>
      <c r="J48" s="5"/>
      <c r="K48" s="5"/>
    </row>
    <row r="49" spans="1:11" ht="11.25">
      <c r="A49" s="3"/>
      <c r="B49" s="5"/>
      <c r="C49" s="5"/>
      <c r="D49" s="5"/>
      <c r="E49" s="11"/>
      <c r="F49" s="5"/>
      <c r="G49" s="5"/>
      <c r="H49" s="5"/>
      <c r="I49" s="5"/>
      <c r="J49" s="5"/>
      <c r="K49" s="5"/>
    </row>
    <row r="50" spans="1:11" ht="11.25">
      <c r="A50" s="3"/>
      <c r="B50" s="5"/>
      <c r="C50" s="5"/>
      <c r="D50" s="5"/>
      <c r="E50" s="11"/>
      <c r="F50" s="5"/>
      <c r="G50" s="5"/>
      <c r="H50" s="5"/>
      <c r="I50" s="5"/>
      <c r="J50" s="5"/>
      <c r="K50" s="5"/>
    </row>
    <row r="51" spans="1:11" ht="11.25">
      <c r="A51" s="3"/>
      <c r="B51" s="5"/>
      <c r="C51" s="5"/>
      <c r="D51" s="5"/>
      <c r="E51" s="11"/>
      <c r="F51" s="5"/>
      <c r="G51" s="5"/>
      <c r="H51" s="5"/>
      <c r="I51" s="5"/>
      <c r="J51" s="5"/>
      <c r="K51" s="5"/>
    </row>
    <row r="52" spans="1:11" ht="11.25">
      <c r="A52" s="3"/>
      <c r="B52" s="5"/>
      <c r="C52" s="5"/>
      <c r="D52" s="5"/>
      <c r="E52" s="11"/>
      <c r="F52" s="5"/>
      <c r="G52" s="5"/>
      <c r="H52" s="5"/>
      <c r="I52" s="5"/>
      <c r="J52" s="5"/>
      <c r="K52" s="5"/>
    </row>
    <row r="53" spans="1:11" ht="11.25">
      <c r="A53" s="3"/>
      <c r="B53" s="5"/>
      <c r="C53" s="5"/>
      <c r="D53" s="5"/>
      <c r="E53" s="11"/>
      <c r="F53" s="5"/>
      <c r="G53" s="5"/>
      <c r="H53" s="5"/>
      <c r="I53" s="5"/>
      <c r="J53" s="5"/>
      <c r="K53" s="5"/>
    </row>
    <row r="54" spans="1:11" ht="11.25">
      <c r="A54" s="3"/>
      <c r="B54" s="5"/>
      <c r="C54" s="5"/>
      <c r="D54" s="5"/>
      <c r="E54" s="11"/>
      <c r="F54" s="5"/>
      <c r="G54" s="5"/>
      <c r="H54" s="5"/>
      <c r="I54" s="5"/>
      <c r="J54" s="5"/>
      <c r="K54" s="5"/>
    </row>
    <row r="55" spans="1:11" ht="11.25">
      <c r="A55" s="3"/>
      <c r="B55" s="5"/>
      <c r="C55" s="5"/>
      <c r="D55" s="5"/>
      <c r="E55" s="11"/>
      <c r="F55" s="5"/>
      <c r="G55" s="5"/>
      <c r="H55" s="5"/>
      <c r="I55" s="5"/>
      <c r="J55" s="5"/>
      <c r="K55" s="5"/>
    </row>
    <row r="56" spans="1:11" ht="11.25">
      <c r="A56" s="3"/>
      <c r="B56" s="5"/>
      <c r="C56" s="5"/>
      <c r="D56" s="5"/>
      <c r="E56" s="11"/>
      <c r="F56" s="5"/>
      <c r="G56" s="5"/>
      <c r="H56" s="5"/>
      <c r="I56" s="5"/>
      <c r="J56" s="5"/>
      <c r="K56" s="5"/>
    </row>
    <row r="57" spans="1:11" ht="11.25">
      <c r="A57" s="3"/>
      <c r="B57" s="5"/>
      <c r="C57" s="5"/>
      <c r="D57" s="5"/>
      <c r="E57" s="11"/>
      <c r="F57" s="5"/>
      <c r="G57" s="5"/>
      <c r="H57" s="5"/>
      <c r="I57" s="5"/>
      <c r="J57" s="5"/>
      <c r="K57" s="5"/>
    </row>
    <row r="58" spans="1:11" ht="11.25">
      <c r="A58" s="3"/>
      <c r="B58" s="5"/>
      <c r="C58" s="5"/>
      <c r="D58" s="5"/>
      <c r="E58" s="11"/>
      <c r="F58" s="5"/>
      <c r="G58" s="5"/>
      <c r="H58" s="5"/>
      <c r="I58" s="5"/>
      <c r="J58" s="5"/>
      <c r="K58" s="5"/>
    </row>
    <row r="59" spans="1:11" ht="11.25">
      <c r="A59" s="3"/>
      <c r="B59" s="5"/>
      <c r="C59" s="5"/>
      <c r="D59" s="5"/>
      <c r="E59" s="11"/>
      <c r="F59" s="5"/>
      <c r="G59" s="5"/>
      <c r="H59" s="5"/>
      <c r="I59" s="5"/>
      <c r="J59" s="5"/>
      <c r="K59" s="5"/>
    </row>
    <row r="60" spans="1:11" ht="11.25">
      <c r="A60" s="3"/>
      <c r="B60" s="5"/>
      <c r="C60" s="5"/>
      <c r="D60" s="5"/>
      <c r="E60" s="11"/>
      <c r="F60" s="5"/>
      <c r="G60" s="5"/>
      <c r="H60" s="5"/>
      <c r="I60" s="5"/>
      <c r="J60" s="5"/>
      <c r="K60" s="5"/>
    </row>
    <row r="61" spans="1:11" ht="11.25">
      <c r="A61" s="3"/>
      <c r="B61" s="5"/>
      <c r="C61" s="5"/>
      <c r="D61" s="5"/>
      <c r="E61" s="11"/>
      <c r="F61" s="5"/>
      <c r="G61" s="5"/>
      <c r="H61" s="5"/>
      <c r="I61" s="5"/>
      <c r="J61" s="5"/>
      <c r="K61" s="5"/>
    </row>
  </sheetData>
  <sheetProtection/>
  <mergeCells count="7">
    <mergeCell ref="J3:K3"/>
    <mergeCell ref="B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7" sqref="A7"/>
    </sheetView>
  </sheetViews>
  <sheetFormatPr defaultColWidth="9.33203125" defaultRowHeight="11.25"/>
  <cols>
    <col min="1" max="1" width="71.5" style="0" customWidth="1"/>
    <col min="2" max="8" width="8.83203125" style="0" customWidth="1"/>
    <col min="9" max="9" width="10.33203125" style="0" customWidth="1"/>
    <col min="10" max="11" width="8.83203125" style="0" customWidth="1"/>
  </cols>
  <sheetData>
    <row r="1" ht="19.5" customHeight="1" thickBot="1">
      <c r="A1" s="1" t="str">
        <f>"Severity of Illness and Median Charges for Top 25 APR-DRGs, Alfred I. duPont Hospital for Children, "&amp;LEFT('[1]Top25BEEB_2'!H1,4)</f>
        <v>Severity of Illness and Median Charges for Top 25 APR-DRGs, Alfred I. duPont Hospital for Children, 2010</v>
      </c>
    </row>
    <row r="2" spans="1:11" ht="13.5" thickTop="1">
      <c r="A2" s="13"/>
      <c r="B2" s="26" t="s">
        <v>2</v>
      </c>
      <c r="C2" s="26"/>
      <c r="D2" s="26"/>
      <c r="E2" s="26"/>
      <c r="F2" s="26"/>
      <c r="G2" s="26"/>
      <c r="H2" s="26"/>
      <c r="I2" s="26"/>
      <c r="J2" s="14"/>
      <c r="K2" s="15"/>
    </row>
    <row r="3" spans="1:11" ht="11.25">
      <c r="A3" s="27" t="s">
        <v>0</v>
      </c>
      <c r="B3" s="29" t="s">
        <v>3</v>
      </c>
      <c r="C3" s="25"/>
      <c r="D3" s="24" t="s">
        <v>4</v>
      </c>
      <c r="E3" s="25"/>
      <c r="F3" s="24" t="s">
        <v>5</v>
      </c>
      <c r="G3" s="25"/>
      <c r="H3" s="24" t="s">
        <v>6</v>
      </c>
      <c r="I3" s="25"/>
      <c r="J3" s="24" t="s">
        <v>7</v>
      </c>
      <c r="K3" s="25"/>
    </row>
    <row r="4" spans="1:12" ht="11.25">
      <c r="A4" s="28"/>
      <c r="B4" s="16" t="s">
        <v>1</v>
      </c>
      <c r="C4" s="17" t="s">
        <v>8</v>
      </c>
      <c r="D4" s="17" t="s">
        <v>1</v>
      </c>
      <c r="E4" s="17" t="s">
        <v>8</v>
      </c>
      <c r="F4" s="16" t="s">
        <v>1</v>
      </c>
      <c r="G4" s="17" t="s">
        <v>8</v>
      </c>
      <c r="H4" s="17" t="s">
        <v>1</v>
      </c>
      <c r="I4" s="17" t="s">
        <v>8</v>
      </c>
      <c r="J4" s="17" t="s">
        <v>1</v>
      </c>
      <c r="K4" s="17" t="s">
        <v>8</v>
      </c>
      <c r="L4" s="2"/>
    </row>
    <row r="5" spans="1:11" ht="11.25">
      <c r="A5" s="18" t="str">
        <f>VLOOKUP(LARGE('[1]Top25AIDU_2'!$A$5:$C$254,1),'[1]Top25AIDU_2'!$A$5:$C$254,3,FALSE)</f>
        <v>ASTHMA                                                                            </v>
      </c>
      <c r="B5" s="19">
        <f>VLOOKUP(LARGE('[1]Top25AIDU_2'!$A$6:$C$254,1),'[1]Top25AIDU_2'!$A$6:$O$254,6,FALSE)</f>
        <v>502</v>
      </c>
      <c r="C5" s="4">
        <f>VLOOKUP(LARGE('[1]Top25AIDU_2'!$A$6:$C$254,1),'[1]Top25AIDU_2'!$A$6:$O$254,7,FALSE)</f>
        <v>9228.5</v>
      </c>
      <c r="D5" s="12">
        <f>VLOOKUP(LARGE('[1]Top25AIDU_2'!$A$6:$C$254,1),'[1]Top25AIDU_2'!$A$6:$O$254,8,FALSE)</f>
        <v>212</v>
      </c>
      <c r="E5" s="4">
        <f>VLOOKUP(LARGE('[1]Top25AIDU_2'!$A$6:$C$254,1),'[1]Top25AIDU_2'!$A$6:$O$254,9,FALSE)</f>
        <v>10982.5</v>
      </c>
      <c r="F5" s="19">
        <f>VLOOKUP(LARGE('[1]Top25AIDU_2'!$A$6:$C$254,1),'[1]Top25AIDU_2'!$A$6:$O$254,10,FALSE)</f>
        <v>24</v>
      </c>
      <c r="G5" s="4">
        <f>VLOOKUP(LARGE('[1]Top25AIDU_2'!$A$6:$C$254,1),'[1]Top25AIDU_2'!$A$6:$O$254,11,FALSE)</f>
        <v>9924.5</v>
      </c>
      <c r="H5" s="12">
        <f>VLOOKUP(LARGE('[1]Top25AIDU_2'!$A$6:$C$254,1),'[1]Top25AIDU_2'!$A$6:$O$254,12,FALSE)</f>
        <v>7</v>
      </c>
      <c r="I5" s="4">
        <f>VLOOKUP(LARGE('[1]Top25AIDU_2'!$A$6:$C$254,1),'[1]Top25AIDU_2'!$A$6:$O$254,13,FALSE)</f>
        <v>77818</v>
      </c>
      <c r="J5" s="12">
        <f>VLOOKUP(LARGE('[1]Top25AIDU_2'!$A$6:$C$254,1),'[1]Top25AIDU_2'!$A$6:$O$254,14,FALSE)</f>
        <v>745</v>
      </c>
      <c r="K5" s="4">
        <f>VLOOKUP(LARGE('[1]Top25AIDU_2'!$A$6:$C$254,1),'[1]Top25AIDU_2'!$A$6:$O$254,15,FALSE)</f>
        <v>9786</v>
      </c>
    </row>
    <row r="6" spans="1:11" ht="11.25">
      <c r="A6" s="18" t="str">
        <f>VLOOKUP(LARGE('[1]Top25AIDU_2'!$A$5:$C$254,2),'[1]Top25AIDU_2'!$A$5:$C$254,3,FALSE)</f>
        <v>BRONCHIOLITIS &amp; RSV PNEUMONIA                                                     </v>
      </c>
      <c r="B6" s="19">
        <f>VLOOKUP(LARGE('[1]Top25AIDU_2'!$A$6:$C$254,2),'[1]Top25AIDU_2'!$A$6:$O$254,6,FALSE)</f>
        <v>302</v>
      </c>
      <c r="C6" s="4">
        <f>VLOOKUP(LARGE('[1]Top25AIDU_2'!$A$6:$C$254,2),'[1]Top25AIDU_2'!$A$6:$O$254,7,FALSE)</f>
        <v>9964</v>
      </c>
      <c r="D6" s="12">
        <f>VLOOKUP(LARGE('[1]Top25AIDU_2'!$A$6:$C$254,2),'[1]Top25AIDU_2'!$A$6:$O$254,8,FALSE)</f>
        <v>195</v>
      </c>
      <c r="E6" s="4">
        <f>VLOOKUP(LARGE('[1]Top25AIDU_2'!$A$6:$C$254,2),'[1]Top25AIDU_2'!$A$6:$O$254,9,FALSE)</f>
        <v>11629</v>
      </c>
      <c r="F6" s="19">
        <f>VLOOKUP(LARGE('[1]Top25AIDU_2'!$A$6:$C$254,2),'[1]Top25AIDU_2'!$A$6:$O$254,10,FALSE)</f>
        <v>35</v>
      </c>
      <c r="G6" s="4">
        <f>VLOOKUP(LARGE('[1]Top25AIDU_2'!$A$6:$C$254,2),'[1]Top25AIDU_2'!$A$6:$O$254,11,FALSE)</f>
        <v>34930</v>
      </c>
      <c r="H6" s="12">
        <f>VLOOKUP(LARGE('[1]Top25AIDU_2'!$A$6:$C$254,2),'[1]Top25AIDU_2'!$A$6:$O$254,12,FALSE)</f>
        <v>6</v>
      </c>
      <c r="I6" s="4">
        <f>VLOOKUP(LARGE('[1]Top25AIDU_2'!$A$6:$C$254,2),'[1]Top25AIDU_2'!$A$6:$O$254,13,FALSE)</f>
        <v>37724.5</v>
      </c>
      <c r="J6" s="12">
        <f>VLOOKUP(LARGE('[1]Top25AIDU_2'!$A$6:$C$254,2),'[1]Top25AIDU_2'!$A$6:$O$254,14,FALSE)</f>
        <v>538</v>
      </c>
      <c r="K6" s="4">
        <f>VLOOKUP(LARGE('[1]Top25AIDU_2'!$A$6:$C$254,2),'[1]Top25AIDU_2'!$A$6:$O$254,15,FALSE)</f>
        <v>11047.5</v>
      </c>
    </row>
    <row r="7" spans="1:11" ht="11.25">
      <c r="A7" s="18" t="str">
        <f>VLOOKUP(LARGE('[1]Top25AIDU_2'!$A$5:$C$254,3),'[1]Top25AIDU_2'!$A$5:$C$254,3,FALSE)</f>
        <v>OTHER PNEUMONIA                                                                   </v>
      </c>
      <c r="B7" s="19">
        <f>VLOOKUP(LARGE('[1]Top25AIDU_2'!$A$6:$C$254,3),'[1]Top25AIDU_2'!$A$6:$O$254,6,FALSE)</f>
        <v>142</v>
      </c>
      <c r="C7" s="4">
        <f>VLOOKUP(LARGE('[1]Top25AIDU_2'!$A$6:$C$254,3),'[1]Top25AIDU_2'!$A$6:$O$254,7,FALSE)</f>
        <v>8506.5</v>
      </c>
      <c r="D7" s="12">
        <f>VLOOKUP(LARGE('[1]Top25AIDU_2'!$A$6:$C$254,3),'[1]Top25AIDU_2'!$A$6:$O$254,8,FALSE)</f>
        <v>182</v>
      </c>
      <c r="E7" s="4">
        <f>VLOOKUP(LARGE('[1]Top25AIDU_2'!$A$6:$C$254,3),'[1]Top25AIDU_2'!$A$6:$O$254,9,FALSE)</f>
        <v>11608</v>
      </c>
      <c r="F7" s="19">
        <f>VLOOKUP(LARGE('[1]Top25AIDU_2'!$A$6:$C$254,3),'[1]Top25AIDU_2'!$A$6:$O$254,10,FALSE)</f>
        <v>47</v>
      </c>
      <c r="G7" s="4">
        <f>VLOOKUP(LARGE('[1]Top25AIDU_2'!$A$6:$C$254,3),'[1]Top25AIDU_2'!$A$6:$O$254,11,FALSE)</f>
        <v>21818</v>
      </c>
      <c r="H7" s="12">
        <f>VLOOKUP(LARGE('[1]Top25AIDU_2'!$A$6:$C$254,3),'[1]Top25AIDU_2'!$A$6:$O$254,12,FALSE)</f>
        <v>12</v>
      </c>
      <c r="I7" s="4">
        <f>VLOOKUP(LARGE('[1]Top25AIDU_2'!$A$6:$C$254,3),'[1]Top25AIDU_2'!$A$6:$O$254,13,FALSE)</f>
        <v>37299.5</v>
      </c>
      <c r="J7" s="12">
        <f>VLOOKUP(LARGE('[1]Top25AIDU_2'!$A$6:$C$254,3),'[1]Top25AIDU_2'!$A$6:$O$254,14,FALSE)</f>
        <v>383</v>
      </c>
      <c r="K7" s="4">
        <f>VLOOKUP(LARGE('[1]Top25AIDU_2'!$A$6:$C$254,3),'[1]Top25AIDU_2'!$A$6:$O$254,15,FALSE)</f>
        <v>10670</v>
      </c>
    </row>
    <row r="8" spans="1:11" ht="11.25">
      <c r="A8" s="18" t="str">
        <f>VLOOKUP(LARGE('[1]Top25AIDU_2'!$A$5:$C$254,4),'[1]Top25AIDU_2'!$A$5:$C$254,3,FALSE)</f>
        <v>NON-BACTERIAL GASTROENTERITIS, NAUSEA &amp; VOMITING                                  </v>
      </c>
      <c r="B8" s="19">
        <f>VLOOKUP(LARGE('[1]Top25AIDU_2'!$A$6:$C$254,4),'[1]Top25AIDU_2'!$A$6:$O$254,6,FALSE)</f>
        <v>211</v>
      </c>
      <c r="C8" s="4">
        <f>VLOOKUP(LARGE('[1]Top25AIDU_2'!$A$6:$C$254,4),'[1]Top25AIDU_2'!$A$6:$O$254,7,FALSE)</f>
        <v>7098</v>
      </c>
      <c r="D8" s="12">
        <f>VLOOKUP(LARGE('[1]Top25AIDU_2'!$A$6:$C$254,4),'[1]Top25AIDU_2'!$A$6:$O$254,8,FALSE)</f>
        <v>114</v>
      </c>
      <c r="E8" s="4">
        <f>VLOOKUP(LARGE('[1]Top25AIDU_2'!$A$6:$C$254,4),'[1]Top25AIDU_2'!$A$6:$O$254,9,FALSE)</f>
        <v>8391</v>
      </c>
      <c r="F8" s="19">
        <f>VLOOKUP(LARGE('[1]Top25AIDU_2'!$A$6:$C$254,4),'[1]Top25AIDU_2'!$A$6:$O$254,10,FALSE)</f>
        <v>33</v>
      </c>
      <c r="G8" s="4">
        <f>VLOOKUP(LARGE('[1]Top25AIDU_2'!$A$6:$C$254,4),'[1]Top25AIDU_2'!$A$6:$O$254,11,FALSE)</f>
        <v>12953</v>
      </c>
      <c r="H8" s="12">
        <f>VLOOKUP(LARGE('[1]Top25AIDU_2'!$A$6:$C$254,4),'[1]Top25AIDU_2'!$A$6:$O$254,12,FALSE)</f>
        <v>7</v>
      </c>
      <c r="I8" s="4">
        <f>VLOOKUP(LARGE('[1]Top25AIDU_2'!$A$6:$C$254,4),'[1]Top25AIDU_2'!$A$6:$O$254,13,FALSE)</f>
        <v>27648</v>
      </c>
      <c r="J8" s="12">
        <f>VLOOKUP(LARGE('[1]Top25AIDU_2'!$A$6:$C$254,4),'[1]Top25AIDU_2'!$A$6:$O$254,14,FALSE)</f>
        <v>365</v>
      </c>
      <c r="K8" s="4">
        <f>VLOOKUP(LARGE('[1]Top25AIDU_2'!$A$6:$C$254,4),'[1]Top25AIDU_2'!$A$6:$O$254,15,FALSE)</f>
        <v>7907</v>
      </c>
    </row>
    <row r="9" spans="1:11" ht="11.25">
      <c r="A9" s="18" t="str">
        <f>VLOOKUP(LARGE('[1]Top25AIDU_2'!$A$5:$C$254,5),'[1]Top25AIDU_2'!$A$5:$C$254,3,FALSE)</f>
        <v>CELLULITIS &amp; OTHER BACTERIAL SKIN INFECTIONS                                      </v>
      </c>
      <c r="B9" s="19">
        <f>VLOOKUP(LARGE('[1]Top25AIDU_2'!$A$6:$C$254,5),'[1]Top25AIDU_2'!$A$6:$O$254,6,FALSE)</f>
        <v>283</v>
      </c>
      <c r="C9" s="4">
        <f>VLOOKUP(LARGE('[1]Top25AIDU_2'!$A$6:$C$254,5),'[1]Top25AIDU_2'!$A$6:$O$254,7,FALSE)</f>
        <v>8343</v>
      </c>
      <c r="D9" s="12">
        <f>VLOOKUP(LARGE('[1]Top25AIDU_2'!$A$6:$C$254,5),'[1]Top25AIDU_2'!$A$6:$O$254,8,FALSE)</f>
        <v>61</v>
      </c>
      <c r="E9" s="4">
        <f>VLOOKUP(LARGE('[1]Top25AIDU_2'!$A$6:$C$254,5),'[1]Top25AIDU_2'!$A$6:$O$254,9,FALSE)</f>
        <v>9834</v>
      </c>
      <c r="F9" s="19">
        <f>VLOOKUP(LARGE('[1]Top25AIDU_2'!$A$6:$C$254,5),'[1]Top25AIDU_2'!$A$6:$O$254,10,FALSE)</f>
        <v>18</v>
      </c>
      <c r="G9" s="4">
        <f>VLOOKUP(LARGE('[1]Top25AIDU_2'!$A$6:$C$254,5),'[1]Top25AIDU_2'!$A$6:$O$254,11,FALSE)</f>
        <v>17014</v>
      </c>
      <c r="H9" s="12">
        <f>VLOOKUP(LARGE('[1]Top25AIDU_2'!$A$6:$C$254,5),'[1]Top25AIDU_2'!$A$6:$O$254,12,FALSE)</f>
        <v>2</v>
      </c>
      <c r="I9" s="4">
        <f>VLOOKUP(LARGE('[1]Top25AIDU_2'!$A$6:$C$254,5),'[1]Top25AIDU_2'!$A$6:$O$254,13,FALSE)</f>
        <v>23149.5</v>
      </c>
      <c r="J9" s="12">
        <f>VLOOKUP(LARGE('[1]Top25AIDU_2'!$A$6:$C$254,5),'[1]Top25AIDU_2'!$A$6:$O$254,14,FALSE)</f>
        <v>364</v>
      </c>
      <c r="K9" s="4">
        <f>VLOOKUP(LARGE('[1]Top25AIDU_2'!$A$6:$C$254,5),'[1]Top25AIDU_2'!$A$6:$O$254,15,FALSE)</f>
        <v>8909.5</v>
      </c>
    </row>
    <row r="10" spans="1:11" ht="11.25">
      <c r="A10" s="18" t="str">
        <f>VLOOKUP(LARGE('[1]Top25AIDU_2'!$A$5:$C$254,6),'[1]Top25AIDU_2'!$A$5:$C$254,3,FALSE)</f>
        <v>INFECTIONS OF UPPER RESPIRATORY TRACT                                             </v>
      </c>
      <c r="B10" s="19">
        <f>VLOOKUP(LARGE('[1]Top25AIDU_2'!$A$6:$C$254,6),'[1]Top25AIDU_2'!$A$6:$O$254,6,FALSE)</f>
        <v>197</v>
      </c>
      <c r="C10" s="4">
        <f>VLOOKUP(LARGE('[1]Top25AIDU_2'!$A$6:$C$254,6),'[1]Top25AIDU_2'!$A$6:$O$254,7,FALSE)</f>
        <v>7397</v>
      </c>
      <c r="D10" s="12">
        <f>VLOOKUP(LARGE('[1]Top25AIDU_2'!$A$6:$C$254,6),'[1]Top25AIDU_2'!$A$6:$O$254,8,FALSE)</f>
        <v>129</v>
      </c>
      <c r="E10" s="4">
        <f>VLOOKUP(LARGE('[1]Top25AIDU_2'!$A$6:$C$254,6),'[1]Top25AIDU_2'!$A$6:$O$254,9,FALSE)</f>
        <v>9804</v>
      </c>
      <c r="F10" s="19">
        <f>VLOOKUP(LARGE('[1]Top25AIDU_2'!$A$6:$C$254,6),'[1]Top25AIDU_2'!$A$6:$O$254,10,FALSE)</f>
        <v>25</v>
      </c>
      <c r="G10" s="4">
        <f>VLOOKUP(LARGE('[1]Top25AIDU_2'!$A$6:$C$254,6),'[1]Top25AIDU_2'!$A$6:$O$254,11,FALSE)</f>
        <v>12253</v>
      </c>
      <c r="H10" s="12">
        <f>VLOOKUP(LARGE('[1]Top25AIDU_2'!$A$6:$C$254,6),'[1]Top25AIDU_2'!$A$6:$O$254,12,FALSE)</f>
        <v>4</v>
      </c>
      <c r="I10" s="4">
        <f>VLOOKUP(LARGE('[1]Top25AIDU_2'!$A$6:$C$254,6),'[1]Top25AIDU_2'!$A$6:$O$254,13,FALSE)</f>
        <v>63248.5</v>
      </c>
      <c r="J10" s="12">
        <f>VLOOKUP(LARGE('[1]Top25AIDU_2'!$A$6:$C$254,6),'[1]Top25AIDU_2'!$A$6:$O$254,14,FALSE)</f>
        <v>355</v>
      </c>
      <c r="K10" s="4">
        <f>VLOOKUP(LARGE('[1]Top25AIDU_2'!$A$6:$C$254,6),'[1]Top25AIDU_2'!$A$6:$O$254,15,FALSE)</f>
        <v>8595</v>
      </c>
    </row>
    <row r="11" spans="1:11" ht="11.25">
      <c r="A11" s="18" t="str">
        <f>VLOOKUP(LARGE('[1]Top25AIDU_2'!$A$5:$C$254,7),'[1]Top25AIDU_2'!$A$5:$C$254,3,FALSE)</f>
        <v>SEIZURE                                                                           </v>
      </c>
      <c r="B11" s="19">
        <f>VLOOKUP(LARGE('[1]Top25AIDU_2'!$A$6:$C$254,7),'[1]Top25AIDU_2'!$A$6:$O$254,6,FALSE)</f>
        <v>121</v>
      </c>
      <c r="C11" s="4">
        <f>VLOOKUP(LARGE('[1]Top25AIDU_2'!$A$6:$C$254,7),'[1]Top25AIDU_2'!$A$6:$O$254,7,FALSE)</f>
        <v>10361</v>
      </c>
      <c r="D11" s="12">
        <f>VLOOKUP(LARGE('[1]Top25AIDU_2'!$A$6:$C$254,7),'[1]Top25AIDU_2'!$A$6:$O$254,8,FALSE)</f>
        <v>103</v>
      </c>
      <c r="E11" s="4">
        <f>VLOOKUP(LARGE('[1]Top25AIDU_2'!$A$6:$C$254,7),'[1]Top25AIDU_2'!$A$6:$O$254,9,FALSE)</f>
        <v>9659</v>
      </c>
      <c r="F11" s="19">
        <f>VLOOKUP(LARGE('[1]Top25AIDU_2'!$A$6:$C$254,7),'[1]Top25AIDU_2'!$A$6:$O$254,10,FALSE)</f>
        <v>84</v>
      </c>
      <c r="G11" s="4">
        <f>VLOOKUP(LARGE('[1]Top25AIDU_2'!$A$6:$C$254,7),'[1]Top25AIDU_2'!$A$6:$O$254,11,FALSE)</f>
        <v>14146.5</v>
      </c>
      <c r="H11" s="12">
        <f>VLOOKUP(LARGE('[1]Top25AIDU_2'!$A$6:$C$254,7),'[1]Top25AIDU_2'!$A$6:$O$254,12,FALSE)</f>
        <v>15</v>
      </c>
      <c r="I11" s="4">
        <f>VLOOKUP(LARGE('[1]Top25AIDU_2'!$A$6:$C$254,7),'[1]Top25AIDU_2'!$A$6:$O$254,13,FALSE)</f>
        <v>46990</v>
      </c>
      <c r="J11" s="12">
        <f>VLOOKUP(LARGE('[1]Top25AIDU_2'!$A$6:$C$254,7),'[1]Top25AIDU_2'!$A$6:$O$254,14,FALSE)</f>
        <v>323</v>
      </c>
      <c r="K11" s="4">
        <f>VLOOKUP(LARGE('[1]Top25AIDU_2'!$A$6:$C$254,7),'[1]Top25AIDU_2'!$A$6:$O$254,15,FALSE)</f>
        <v>11026</v>
      </c>
    </row>
    <row r="12" spans="1:11" ht="11.25">
      <c r="A12" s="18" t="str">
        <f>VLOOKUP(LARGE('[1]Top25AIDU_2'!$A$5:$C$254,8),'[1]Top25AIDU_2'!$A$5:$C$254,3,FALSE)</f>
        <v>OTHER DIGESTIVE SYSTEM DIAGNOSES                                                  </v>
      </c>
      <c r="B12" s="19">
        <f>VLOOKUP(LARGE('[1]Top25AIDU_2'!$A$6:$C$254,8),'[1]Top25AIDU_2'!$A$6:$O$254,6,FALSE)</f>
        <v>166</v>
      </c>
      <c r="C12" s="4">
        <f>VLOOKUP(LARGE('[1]Top25AIDU_2'!$A$6:$C$254,8),'[1]Top25AIDU_2'!$A$6:$O$254,7,FALSE)</f>
        <v>8865.5</v>
      </c>
      <c r="D12" s="12">
        <f>VLOOKUP(LARGE('[1]Top25AIDU_2'!$A$6:$C$254,8),'[1]Top25AIDU_2'!$A$6:$O$254,8,FALSE)</f>
        <v>77</v>
      </c>
      <c r="E12" s="4">
        <f>VLOOKUP(LARGE('[1]Top25AIDU_2'!$A$6:$C$254,8),'[1]Top25AIDU_2'!$A$6:$O$254,9,FALSE)</f>
        <v>9865</v>
      </c>
      <c r="F12" s="19">
        <f>VLOOKUP(LARGE('[1]Top25AIDU_2'!$A$6:$C$254,8),'[1]Top25AIDU_2'!$A$6:$O$254,10,FALSE)</f>
        <v>24</v>
      </c>
      <c r="G12" s="4">
        <f>VLOOKUP(LARGE('[1]Top25AIDU_2'!$A$6:$C$254,8),'[1]Top25AIDU_2'!$A$6:$O$254,11,FALSE)</f>
        <v>14980.5</v>
      </c>
      <c r="H12" s="12">
        <f>VLOOKUP(LARGE('[1]Top25AIDU_2'!$A$6:$C$254,8),'[1]Top25AIDU_2'!$A$6:$O$254,12,FALSE)</f>
        <v>5</v>
      </c>
      <c r="I12" s="4">
        <f>VLOOKUP(LARGE('[1]Top25AIDU_2'!$A$6:$C$254,8),'[1]Top25AIDU_2'!$A$6:$O$254,13,FALSE)</f>
        <v>45154</v>
      </c>
      <c r="J12" s="12">
        <f>VLOOKUP(LARGE('[1]Top25AIDU_2'!$A$6:$C$254,8),'[1]Top25AIDU_2'!$A$6:$O$254,14,FALSE)</f>
        <v>272</v>
      </c>
      <c r="K12" s="4">
        <f>VLOOKUP(LARGE('[1]Top25AIDU_2'!$A$6:$C$254,8),'[1]Top25AIDU_2'!$A$6:$O$254,15,FALSE)</f>
        <v>9335.5</v>
      </c>
    </row>
    <row r="13" spans="1:11" ht="11.25">
      <c r="A13" s="18" t="str">
        <f>VLOOKUP(LARGE('[1]Top25AIDU_2'!$A$5:$C$254,9),'[1]Top25AIDU_2'!$A$5:$C$254,3,FALSE)</f>
        <v>DIABETES                                                                          </v>
      </c>
      <c r="B13" s="19">
        <f>VLOOKUP(LARGE('[1]Top25AIDU_2'!$A$6:$C$254,9),'[1]Top25AIDU_2'!$A$6:$O$254,6,FALSE)</f>
        <v>89</v>
      </c>
      <c r="C13" s="4">
        <f>VLOOKUP(LARGE('[1]Top25AIDU_2'!$A$6:$C$254,9),'[1]Top25AIDU_2'!$A$6:$O$254,7,FALSE)</f>
        <v>9721</v>
      </c>
      <c r="D13" s="12">
        <f>VLOOKUP(LARGE('[1]Top25AIDU_2'!$A$6:$C$254,9),'[1]Top25AIDU_2'!$A$6:$O$254,8,FALSE)</f>
        <v>101</v>
      </c>
      <c r="E13" s="4">
        <f>VLOOKUP(LARGE('[1]Top25AIDU_2'!$A$6:$C$254,9),'[1]Top25AIDU_2'!$A$6:$O$254,9,FALSE)</f>
        <v>16678</v>
      </c>
      <c r="F13" s="19">
        <f>VLOOKUP(LARGE('[1]Top25AIDU_2'!$A$6:$C$254,9),'[1]Top25AIDU_2'!$A$6:$O$254,10,FALSE)</f>
        <v>9</v>
      </c>
      <c r="G13" s="4">
        <f>VLOOKUP(LARGE('[1]Top25AIDU_2'!$A$6:$C$254,9),'[1]Top25AIDU_2'!$A$6:$O$254,11,FALSE)</f>
        <v>25084</v>
      </c>
      <c r="H13" s="12">
        <f>VLOOKUP(LARGE('[1]Top25AIDU_2'!$A$6:$C$254,9),'[1]Top25AIDU_2'!$A$6:$O$254,12,FALSE)</f>
        <v>0</v>
      </c>
      <c r="I13" s="4" t="str">
        <f>VLOOKUP(LARGE('[1]Top25AIDU_2'!$A$6:$C$254,9),'[1]Top25AIDU_2'!$A$6:$O$254,13,FALSE)</f>
        <v>.</v>
      </c>
      <c r="J13" s="12">
        <f>VLOOKUP(LARGE('[1]Top25AIDU_2'!$A$6:$C$254,9),'[1]Top25AIDU_2'!$A$6:$O$254,14,FALSE)</f>
        <v>199</v>
      </c>
      <c r="K13" s="4">
        <f>VLOOKUP(LARGE('[1]Top25AIDU_2'!$A$6:$C$254,9),'[1]Top25AIDU_2'!$A$6:$O$254,15,FALSE)</f>
        <v>12019</v>
      </c>
    </row>
    <row r="14" spans="1:11" ht="11.25">
      <c r="A14" s="18" t="str">
        <f>VLOOKUP(LARGE('[1]Top25AIDU_2'!$A$5:$C$254,10),'[1]Top25AIDU_2'!$A$5:$C$254,3,FALSE)</f>
        <v>KIDNEY &amp; URINARY TRACT INFECTIONS                                                 </v>
      </c>
      <c r="B14" s="19">
        <f>VLOOKUP(LARGE('[1]Top25AIDU_2'!$A$6:$C$254,10),'[1]Top25AIDU_2'!$A$6:$O$254,6,FALSE)</f>
        <v>74</v>
      </c>
      <c r="C14" s="4">
        <f>VLOOKUP(LARGE('[1]Top25AIDU_2'!$A$6:$C$254,10),'[1]Top25AIDU_2'!$A$6:$O$254,7,FALSE)</f>
        <v>8319</v>
      </c>
      <c r="D14" s="12">
        <f>VLOOKUP(LARGE('[1]Top25AIDU_2'!$A$6:$C$254,10),'[1]Top25AIDU_2'!$A$6:$O$254,8,FALSE)</f>
        <v>73</v>
      </c>
      <c r="E14" s="4">
        <f>VLOOKUP(LARGE('[1]Top25AIDU_2'!$A$6:$C$254,10),'[1]Top25AIDU_2'!$A$6:$O$254,9,FALSE)</f>
        <v>8916</v>
      </c>
      <c r="F14" s="19">
        <f>VLOOKUP(LARGE('[1]Top25AIDU_2'!$A$6:$C$254,10),'[1]Top25AIDU_2'!$A$6:$O$254,10,FALSE)</f>
        <v>27</v>
      </c>
      <c r="G14" s="4">
        <f>VLOOKUP(LARGE('[1]Top25AIDU_2'!$A$6:$C$254,10),'[1]Top25AIDU_2'!$A$6:$O$254,11,FALSE)</f>
        <v>15904</v>
      </c>
      <c r="H14" s="12">
        <f>VLOOKUP(LARGE('[1]Top25AIDU_2'!$A$6:$C$254,10),'[1]Top25AIDU_2'!$A$6:$O$254,12,FALSE)</f>
        <v>8</v>
      </c>
      <c r="I14" s="4">
        <f>VLOOKUP(LARGE('[1]Top25AIDU_2'!$A$6:$C$254,10),'[1]Top25AIDU_2'!$A$6:$O$254,13,FALSE)</f>
        <v>30849.5</v>
      </c>
      <c r="J14" s="12">
        <f>VLOOKUP(LARGE('[1]Top25AIDU_2'!$A$6:$C$254,10),'[1]Top25AIDU_2'!$A$6:$O$254,14,FALSE)</f>
        <v>182</v>
      </c>
      <c r="K14" s="4">
        <f>VLOOKUP(LARGE('[1]Top25AIDU_2'!$A$6:$C$254,10),'[1]Top25AIDU_2'!$A$6:$O$254,15,FALSE)</f>
        <v>9129.5</v>
      </c>
    </row>
    <row r="15" spans="1:11" ht="11.25">
      <c r="A15" s="18" t="str">
        <f>VLOOKUP(LARGE('[1]Top25AIDU_2'!$A$5:$C$254,11),'[1]Top25AIDU_2'!$A$5:$C$254,3,FALSE)</f>
        <v>VIRAL ILLNESS                                                                     </v>
      </c>
      <c r="B15" s="19">
        <f>VLOOKUP(LARGE('[1]Top25AIDU_2'!$A$6:$C$254,11),'[1]Top25AIDU_2'!$A$6:$O$254,6,FALSE)</f>
        <v>84</v>
      </c>
      <c r="C15" s="4">
        <f>VLOOKUP(LARGE('[1]Top25AIDU_2'!$A$6:$C$254,11),'[1]Top25AIDU_2'!$A$6:$O$254,7,FALSE)</f>
        <v>9063.5</v>
      </c>
      <c r="D15" s="12">
        <f>VLOOKUP(LARGE('[1]Top25AIDU_2'!$A$6:$C$254,11),'[1]Top25AIDU_2'!$A$6:$O$254,8,FALSE)</f>
        <v>73</v>
      </c>
      <c r="E15" s="4">
        <f>VLOOKUP(LARGE('[1]Top25AIDU_2'!$A$6:$C$254,11),'[1]Top25AIDU_2'!$A$6:$O$254,9,FALSE)</f>
        <v>10636</v>
      </c>
      <c r="F15" s="19">
        <f>VLOOKUP(LARGE('[1]Top25AIDU_2'!$A$6:$C$254,11),'[1]Top25AIDU_2'!$A$6:$O$254,10,FALSE)</f>
        <v>16</v>
      </c>
      <c r="G15" s="4">
        <f>VLOOKUP(LARGE('[1]Top25AIDU_2'!$A$6:$C$254,11),'[1]Top25AIDU_2'!$A$6:$O$254,11,FALSE)</f>
        <v>13973.5</v>
      </c>
      <c r="H15" s="12">
        <f>VLOOKUP(LARGE('[1]Top25AIDU_2'!$A$6:$C$254,11),'[1]Top25AIDU_2'!$A$6:$O$254,12,FALSE)</f>
        <v>3</v>
      </c>
      <c r="I15" s="4">
        <f>VLOOKUP(LARGE('[1]Top25AIDU_2'!$A$6:$C$254,11),'[1]Top25AIDU_2'!$A$6:$O$254,13,FALSE)</f>
        <v>39334</v>
      </c>
      <c r="J15" s="12">
        <f>VLOOKUP(LARGE('[1]Top25AIDU_2'!$A$6:$C$254,11),'[1]Top25AIDU_2'!$A$6:$O$254,14,FALSE)</f>
        <v>176</v>
      </c>
      <c r="K15" s="4">
        <f>VLOOKUP(LARGE('[1]Top25AIDU_2'!$A$6:$C$254,11),'[1]Top25AIDU_2'!$A$6:$O$254,15,FALSE)</f>
        <v>10215.5</v>
      </c>
    </row>
    <row r="16" spans="1:11" ht="11.25">
      <c r="A16" s="18" t="str">
        <f>VLOOKUP(LARGE('[1]Top25AIDU_2'!$A$5:$C$254,12),'[1]Top25AIDU_2'!$A$5:$C$254,3,FALSE)</f>
        <v>DORSAL &amp; LUMBAR FUSION PROC FOR CURVATURE OF BACK                                 </v>
      </c>
      <c r="B16" s="19">
        <f>VLOOKUP(LARGE('[1]Top25AIDU_2'!$A$6:$C$254,12),'[1]Top25AIDU_2'!$A$6:$O$254,6,FALSE)</f>
        <v>83</v>
      </c>
      <c r="C16" s="4">
        <f>VLOOKUP(LARGE('[1]Top25AIDU_2'!$A$6:$C$254,12),'[1]Top25AIDU_2'!$A$6:$O$254,7,FALSE)</f>
        <v>98727</v>
      </c>
      <c r="D16" s="12">
        <f>VLOOKUP(LARGE('[1]Top25AIDU_2'!$A$6:$C$254,12),'[1]Top25AIDU_2'!$A$6:$O$254,8,FALSE)</f>
        <v>22</v>
      </c>
      <c r="E16" s="4">
        <f>VLOOKUP(LARGE('[1]Top25AIDU_2'!$A$6:$C$254,12),'[1]Top25AIDU_2'!$A$6:$O$254,9,FALSE)</f>
        <v>104615</v>
      </c>
      <c r="F16" s="19">
        <f>VLOOKUP(LARGE('[1]Top25AIDU_2'!$A$6:$C$254,12),'[1]Top25AIDU_2'!$A$6:$O$254,10,FALSE)</f>
        <v>22</v>
      </c>
      <c r="G16" s="4">
        <f>VLOOKUP(LARGE('[1]Top25AIDU_2'!$A$6:$C$254,12),'[1]Top25AIDU_2'!$A$6:$O$254,11,FALSE)</f>
        <v>169290.5</v>
      </c>
      <c r="H16" s="12">
        <f>VLOOKUP(LARGE('[1]Top25AIDU_2'!$A$6:$C$254,12),'[1]Top25AIDU_2'!$A$6:$O$254,12,FALSE)</f>
        <v>44</v>
      </c>
      <c r="I16" s="4">
        <f>VLOOKUP(LARGE('[1]Top25AIDU_2'!$A$6:$C$254,12),'[1]Top25AIDU_2'!$A$6:$O$254,13,FALSE)</f>
        <v>237473.5</v>
      </c>
      <c r="J16" s="12">
        <f>VLOOKUP(LARGE('[1]Top25AIDU_2'!$A$6:$C$254,12),'[1]Top25AIDU_2'!$A$6:$O$254,14,FALSE)</f>
        <v>171</v>
      </c>
      <c r="K16" s="4">
        <f>VLOOKUP(LARGE('[1]Top25AIDU_2'!$A$6:$C$254,12),'[1]Top25AIDU_2'!$A$6:$O$254,15,FALSE)</f>
        <v>115885</v>
      </c>
    </row>
    <row r="17" spans="1:11" ht="11.25">
      <c r="A17" s="18" t="str">
        <f>VLOOKUP(LARGE('[1]Top25AIDU_2'!$A$5:$C$254,13),'[1]Top25AIDU_2'!$A$5:$C$254,3,FALSE)</f>
        <v>HYPOVOLEMIA &amp; RELATED ELECTROLYTE DISORDERS                                       </v>
      </c>
      <c r="B17" s="19">
        <f>VLOOKUP(LARGE('[1]Top25AIDU_2'!$A$6:$C$254,13),'[1]Top25AIDU_2'!$A$6:$O$254,6,FALSE)</f>
        <v>87</v>
      </c>
      <c r="C17" s="4">
        <f>VLOOKUP(LARGE('[1]Top25AIDU_2'!$A$6:$C$254,13),'[1]Top25AIDU_2'!$A$6:$O$254,7,FALSE)</f>
        <v>7665</v>
      </c>
      <c r="D17" s="12">
        <f>VLOOKUP(LARGE('[1]Top25AIDU_2'!$A$6:$C$254,13),'[1]Top25AIDU_2'!$A$6:$O$254,8,FALSE)</f>
        <v>62</v>
      </c>
      <c r="E17" s="4">
        <f>VLOOKUP(LARGE('[1]Top25AIDU_2'!$A$6:$C$254,13),'[1]Top25AIDU_2'!$A$6:$O$254,9,FALSE)</f>
        <v>8901.5</v>
      </c>
      <c r="F17" s="19">
        <f>VLOOKUP(LARGE('[1]Top25AIDU_2'!$A$6:$C$254,13),'[1]Top25AIDU_2'!$A$6:$O$254,10,FALSE)</f>
        <v>17</v>
      </c>
      <c r="G17" s="4">
        <f>VLOOKUP(LARGE('[1]Top25AIDU_2'!$A$6:$C$254,13),'[1]Top25AIDU_2'!$A$6:$O$254,11,FALSE)</f>
        <v>11499</v>
      </c>
      <c r="H17" s="12">
        <f>VLOOKUP(LARGE('[1]Top25AIDU_2'!$A$6:$C$254,13),'[1]Top25AIDU_2'!$A$6:$O$254,12,FALSE)</f>
        <v>3</v>
      </c>
      <c r="I17" s="4">
        <f>VLOOKUP(LARGE('[1]Top25AIDU_2'!$A$6:$C$254,13),'[1]Top25AIDU_2'!$A$6:$O$254,13,FALSE)</f>
        <v>11856</v>
      </c>
      <c r="J17" s="12">
        <f>VLOOKUP(LARGE('[1]Top25AIDU_2'!$A$6:$C$254,13),'[1]Top25AIDU_2'!$A$6:$O$254,14,FALSE)</f>
        <v>169</v>
      </c>
      <c r="K17" s="4">
        <f>VLOOKUP(LARGE('[1]Top25AIDU_2'!$A$6:$C$254,13),'[1]Top25AIDU_2'!$A$6:$O$254,15,FALSE)</f>
        <v>8555</v>
      </c>
    </row>
    <row r="18" spans="1:11" ht="11.25">
      <c r="A18" s="18" t="str">
        <f>VLOOKUP(LARGE('[1]Top25AIDU_2'!$A$5:$C$254,14),'[1]Top25AIDU_2'!$A$5:$C$254,3,FALSE)</f>
        <v>HIP &amp; FEMUR PROCEDURES FOR NON-TRAUMA EXCEPT JOINT REPLACEMENT                    </v>
      </c>
      <c r="B18" s="19">
        <f>VLOOKUP(LARGE('[1]Top25AIDU_2'!$A$6:$C$254,14),'[1]Top25AIDU_2'!$A$6:$O$254,6,FALSE)</f>
        <v>107</v>
      </c>
      <c r="C18" s="4">
        <f>VLOOKUP(LARGE('[1]Top25AIDU_2'!$A$6:$C$254,14),'[1]Top25AIDU_2'!$A$6:$O$254,7,FALSE)</f>
        <v>22229</v>
      </c>
      <c r="D18" s="12">
        <f>VLOOKUP(LARGE('[1]Top25AIDU_2'!$A$6:$C$254,14),'[1]Top25AIDU_2'!$A$6:$O$254,8,FALSE)</f>
        <v>38</v>
      </c>
      <c r="E18" s="4">
        <f>VLOOKUP(LARGE('[1]Top25AIDU_2'!$A$6:$C$254,14),'[1]Top25AIDU_2'!$A$6:$O$254,9,FALSE)</f>
        <v>39839.5</v>
      </c>
      <c r="F18" s="19">
        <f>VLOOKUP(LARGE('[1]Top25AIDU_2'!$A$6:$C$254,14),'[1]Top25AIDU_2'!$A$6:$O$254,10,FALSE)</f>
        <v>16</v>
      </c>
      <c r="G18" s="4">
        <f>VLOOKUP(LARGE('[1]Top25AIDU_2'!$A$6:$C$254,14),'[1]Top25AIDU_2'!$A$6:$O$254,11,FALSE)</f>
        <v>46822.5</v>
      </c>
      <c r="H18" s="12">
        <f>VLOOKUP(LARGE('[1]Top25AIDU_2'!$A$6:$C$254,14),'[1]Top25AIDU_2'!$A$6:$O$254,12,FALSE)</f>
        <v>5</v>
      </c>
      <c r="I18" s="4">
        <f>VLOOKUP(LARGE('[1]Top25AIDU_2'!$A$6:$C$254,14),'[1]Top25AIDU_2'!$A$6:$O$254,13,FALSE)</f>
        <v>102113</v>
      </c>
      <c r="J18" s="12">
        <f>VLOOKUP(LARGE('[1]Top25AIDU_2'!$A$6:$C$254,14),'[1]Top25AIDU_2'!$A$6:$O$254,14,FALSE)</f>
        <v>166</v>
      </c>
      <c r="K18" s="4">
        <f>VLOOKUP(LARGE('[1]Top25AIDU_2'!$A$6:$C$254,14),'[1]Top25AIDU_2'!$A$6:$O$254,15,FALSE)</f>
        <v>30493.5</v>
      </c>
    </row>
    <row r="19" spans="1:11" ht="11.25">
      <c r="A19" s="18" t="str">
        <f>VLOOKUP(LARGE('[1]Top25AIDU_2'!$A$5:$C$254,15),'[1]Top25AIDU_2'!$A$5:$C$254,3,FALSE)</f>
        <v>CHEMOTHERAPY                                                                      </v>
      </c>
      <c r="B19" s="19">
        <f>VLOOKUP(LARGE('[1]Top25AIDU_2'!$A$6:$C$254,15),'[1]Top25AIDU_2'!$A$6:$O$254,6,FALSE)</f>
        <v>16</v>
      </c>
      <c r="C19" s="4">
        <f>VLOOKUP(LARGE('[1]Top25AIDU_2'!$A$6:$C$254,15),'[1]Top25AIDU_2'!$A$6:$O$254,7,FALSE)</f>
        <v>17858.5</v>
      </c>
      <c r="D19" s="12">
        <f>VLOOKUP(LARGE('[1]Top25AIDU_2'!$A$6:$C$254,15),'[1]Top25AIDU_2'!$A$6:$O$254,8,FALSE)</f>
        <v>121</v>
      </c>
      <c r="E19" s="4">
        <f>VLOOKUP(LARGE('[1]Top25AIDU_2'!$A$6:$C$254,15),'[1]Top25AIDU_2'!$A$6:$O$254,9,FALSE)</f>
        <v>14771</v>
      </c>
      <c r="F19" s="19">
        <f>VLOOKUP(LARGE('[1]Top25AIDU_2'!$A$6:$C$254,15),'[1]Top25AIDU_2'!$A$6:$O$254,10,FALSE)</f>
        <v>22</v>
      </c>
      <c r="G19" s="4">
        <f>VLOOKUP(LARGE('[1]Top25AIDU_2'!$A$6:$C$254,15),'[1]Top25AIDU_2'!$A$6:$O$254,11,FALSE)</f>
        <v>24905.5</v>
      </c>
      <c r="H19" s="12">
        <f>VLOOKUP(LARGE('[1]Top25AIDU_2'!$A$6:$C$254,15),'[1]Top25AIDU_2'!$A$6:$O$254,12,FALSE)</f>
        <v>2</v>
      </c>
      <c r="I19" s="4">
        <f>VLOOKUP(LARGE('[1]Top25AIDU_2'!$A$6:$C$254,15),'[1]Top25AIDU_2'!$A$6:$O$254,13,FALSE)</f>
        <v>208570.5</v>
      </c>
      <c r="J19" s="12">
        <f>VLOOKUP(LARGE('[1]Top25AIDU_2'!$A$6:$C$254,15),'[1]Top25AIDU_2'!$A$6:$O$254,14,FALSE)</f>
        <v>161</v>
      </c>
      <c r="K19" s="4">
        <f>VLOOKUP(LARGE('[1]Top25AIDU_2'!$A$6:$C$254,15),'[1]Top25AIDU_2'!$A$6:$O$254,15,FALSE)</f>
        <v>16611</v>
      </c>
    </row>
    <row r="20" spans="1:11" ht="11.25">
      <c r="A20" s="18" t="str">
        <f>VLOOKUP(LARGE('[1]Top25AIDU_2'!$A$5:$C$254,16),'[1]Top25AIDU_2'!$A$5:$C$254,3,FALSE)</f>
        <v>SICKLE CELL ANEMIA CRISIS                                                         </v>
      </c>
      <c r="B20" s="19">
        <f>VLOOKUP(LARGE('[1]Top25AIDU_2'!$A$6:$C$254,16),'[1]Top25AIDU_2'!$A$6:$O$254,6,FALSE)</f>
        <v>80</v>
      </c>
      <c r="C20" s="4">
        <f>VLOOKUP(LARGE('[1]Top25AIDU_2'!$A$6:$C$254,16),'[1]Top25AIDU_2'!$A$6:$O$254,7,FALSE)</f>
        <v>12494</v>
      </c>
      <c r="D20" s="12">
        <f>VLOOKUP(LARGE('[1]Top25AIDU_2'!$A$6:$C$254,16),'[1]Top25AIDU_2'!$A$6:$O$254,8,FALSE)</f>
        <v>31</v>
      </c>
      <c r="E20" s="4">
        <f>VLOOKUP(LARGE('[1]Top25AIDU_2'!$A$6:$C$254,16),'[1]Top25AIDU_2'!$A$6:$O$254,9,FALSE)</f>
        <v>20339</v>
      </c>
      <c r="F20" s="19">
        <f>VLOOKUP(LARGE('[1]Top25AIDU_2'!$A$6:$C$254,16),'[1]Top25AIDU_2'!$A$6:$O$254,10,FALSE)</f>
        <v>22</v>
      </c>
      <c r="G20" s="4">
        <f>VLOOKUP(LARGE('[1]Top25AIDU_2'!$A$6:$C$254,16),'[1]Top25AIDU_2'!$A$6:$O$254,11,FALSE)</f>
        <v>20030</v>
      </c>
      <c r="H20" s="12">
        <f>VLOOKUP(LARGE('[1]Top25AIDU_2'!$A$6:$C$254,16),'[1]Top25AIDU_2'!$A$6:$O$254,12,FALSE)</f>
        <v>0</v>
      </c>
      <c r="I20" s="4" t="str">
        <f>VLOOKUP(LARGE('[1]Top25AIDU_2'!$A$6:$C$254,16),'[1]Top25AIDU_2'!$A$6:$O$254,13,FALSE)</f>
        <v>.</v>
      </c>
      <c r="J20" s="12">
        <f>VLOOKUP(LARGE('[1]Top25AIDU_2'!$A$6:$C$254,16),'[1]Top25AIDU_2'!$A$6:$O$254,14,FALSE)</f>
        <v>133</v>
      </c>
      <c r="K20" s="4">
        <f>VLOOKUP(LARGE('[1]Top25AIDU_2'!$A$6:$C$254,16),'[1]Top25AIDU_2'!$A$6:$O$254,15,FALSE)</f>
        <v>15849</v>
      </c>
    </row>
    <row r="21" spans="1:11" ht="11.25">
      <c r="A21" s="18" t="str">
        <f>VLOOKUP(LARGE('[1]Top25AIDU_2'!$A$5:$C$254,17),'[1]Top25AIDU_2'!$A$5:$C$254,3,FALSE)</f>
        <v>OTHER ESOPHAGEAL DISORDERS                                                        </v>
      </c>
      <c r="B21" s="19">
        <f>VLOOKUP(LARGE('[1]Top25AIDU_2'!$A$6:$C$254,17),'[1]Top25AIDU_2'!$A$6:$O$254,6,FALSE)</f>
        <v>75</v>
      </c>
      <c r="C21" s="4">
        <f>VLOOKUP(LARGE('[1]Top25AIDU_2'!$A$6:$C$254,17),'[1]Top25AIDU_2'!$A$6:$O$254,7,FALSE)</f>
        <v>7674</v>
      </c>
      <c r="D21" s="12">
        <f>VLOOKUP(LARGE('[1]Top25AIDU_2'!$A$6:$C$254,17),'[1]Top25AIDU_2'!$A$6:$O$254,8,FALSE)</f>
        <v>45</v>
      </c>
      <c r="E21" s="4">
        <f>VLOOKUP(LARGE('[1]Top25AIDU_2'!$A$6:$C$254,17),'[1]Top25AIDU_2'!$A$6:$O$254,9,FALSE)</f>
        <v>11338</v>
      </c>
      <c r="F21" s="19">
        <f>VLOOKUP(LARGE('[1]Top25AIDU_2'!$A$6:$C$254,17),'[1]Top25AIDU_2'!$A$6:$O$254,10,FALSE)</f>
        <v>5</v>
      </c>
      <c r="G21" s="4">
        <f>VLOOKUP(LARGE('[1]Top25AIDU_2'!$A$6:$C$254,17),'[1]Top25AIDU_2'!$A$6:$O$254,11,FALSE)</f>
        <v>15666</v>
      </c>
      <c r="H21" s="12">
        <f>VLOOKUP(LARGE('[1]Top25AIDU_2'!$A$6:$C$254,17),'[1]Top25AIDU_2'!$A$6:$O$254,12,FALSE)</f>
        <v>1</v>
      </c>
      <c r="I21" s="4">
        <f>VLOOKUP(LARGE('[1]Top25AIDU_2'!$A$6:$C$254,17),'[1]Top25AIDU_2'!$A$6:$O$254,13,FALSE)</f>
        <v>36647</v>
      </c>
      <c r="J21" s="12">
        <f>VLOOKUP(LARGE('[1]Top25AIDU_2'!$A$6:$C$254,17),'[1]Top25AIDU_2'!$A$6:$O$254,14,FALSE)</f>
        <v>126</v>
      </c>
      <c r="K21" s="4">
        <f>VLOOKUP(LARGE('[1]Top25AIDU_2'!$A$6:$C$254,17),'[1]Top25AIDU_2'!$A$6:$O$254,15,FALSE)</f>
        <v>8713.5</v>
      </c>
    </row>
    <row r="22" spans="1:11" ht="11.25">
      <c r="A22" s="18" t="str">
        <f>VLOOKUP(LARGE('[1]Top25AIDU_2'!$A$5:$C$254,18),'[1]Top25AIDU_2'!$A$5:$C$254,3,FALSE)</f>
        <v>APPENDECTOMY                                                                      </v>
      </c>
      <c r="B22" s="19">
        <f>VLOOKUP(LARGE('[1]Top25AIDU_2'!$A$6:$C$254,18),'[1]Top25AIDU_2'!$A$6:$O$254,6,FALSE)</f>
        <v>77</v>
      </c>
      <c r="C22" s="4">
        <f>VLOOKUP(LARGE('[1]Top25AIDU_2'!$A$6:$C$254,18),'[1]Top25AIDU_2'!$A$6:$O$254,7,FALSE)</f>
        <v>17515</v>
      </c>
      <c r="D22" s="12">
        <f>VLOOKUP(LARGE('[1]Top25AIDU_2'!$A$6:$C$254,18),'[1]Top25AIDU_2'!$A$6:$O$254,8,FALSE)</f>
        <v>40</v>
      </c>
      <c r="E22" s="4">
        <f>VLOOKUP(LARGE('[1]Top25AIDU_2'!$A$6:$C$254,18),'[1]Top25AIDU_2'!$A$6:$O$254,9,FALSE)</f>
        <v>24138</v>
      </c>
      <c r="F22" s="19">
        <f>VLOOKUP(LARGE('[1]Top25AIDU_2'!$A$6:$C$254,18),'[1]Top25AIDU_2'!$A$6:$O$254,10,FALSE)</f>
        <v>3</v>
      </c>
      <c r="G22" s="4">
        <f>VLOOKUP(LARGE('[1]Top25AIDU_2'!$A$6:$C$254,18),'[1]Top25AIDU_2'!$A$6:$O$254,11,FALSE)</f>
        <v>32948</v>
      </c>
      <c r="H22" s="12">
        <f>VLOOKUP(LARGE('[1]Top25AIDU_2'!$A$6:$C$254,18),'[1]Top25AIDU_2'!$A$6:$O$254,12,FALSE)</f>
        <v>1</v>
      </c>
      <c r="I22" s="4">
        <f>VLOOKUP(LARGE('[1]Top25AIDU_2'!$A$6:$C$254,18),'[1]Top25AIDU_2'!$A$6:$O$254,13,FALSE)</f>
        <v>151012</v>
      </c>
      <c r="J22" s="12">
        <f>VLOOKUP(LARGE('[1]Top25AIDU_2'!$A$6:$C$254,18),'[1]Top25AIDU_2'!$A$6:$O$254,14,FALSE)</f>
        <v>121</v>
      </c>
      <c r="K22" s="4">
        <f>VLOOKUP(LARGE('[1]Top25AIDU_2'!$A$6:$C$254,18),'[1]Top25AIDU_2'!$A$6:$O$254,15,FALSE)</f>
        <v>20019</v>
      </c>
    </row>
    <row r="23" spans="1:11" ht="11.25">
      <c r="A23" s="18" t="str">
        <f>VLOOKUP(LARGE('[1]Top25AIDU_2'!$A$5:$C$254,19),'[1]Top25AIDU_2'!$A$5:$C$254,3,FALSE)</f>
        <v>SIGNS, SYMPTOMS &amp; OTHER FACTORS INFLUENCING HEALTH STATUS                         </v>
      </c>
      <c r="B23" s="19">
        <f>VLOOKUP(LARGE('[1]Top25AIDU_2'!$A$6:$C$254,19),'[1]Top25AIDU_2'!$A$6:$O$254,6,FALSE)</f>
        <v>43</v>
      </c>
      <c r="C23" s="4">
        <f>VLOOKUP(LARGE('[1]Top25AIDU_2'!$A$6:$C$254,19),'[1]Top25AIDU_2'!$A$6:$O$254,7,FALSE)</f>
        <v>9164</v>
      </c>
      <c r="D23" s="12">
        <f>VLOOKUP(LARGE('[1]Top25AIDU_2'!$A$6:$C$254,19),'[1]Top25AIDU_2'!$A$6:$O$254,8,FALSE)</f>
        <v>63</v>
      </c>
      <c r="E23" s="4">
        <f>VLOOKUP(LARGE('[1]Top25AIDU_2'!$A$6:$C$254,19),'[1]Top25AIDU_2'!$A$6:$O$254,9,FALSE)</f>
        <v>11038</v>
      </c>
      <c r="F23" s="19">
        <f>VLOOKUP(LARGE('[1]Top25AIDU_2'!$A$6:$C$254,19),'[1]Top25AIDU_2'!$A$6:$O$254,10,FALSE)</f>
        <v>8</v>
      </c>
      <c r="G23" s="4">
        <f>VLOOKUP(LARGE('[1]Top25AIDU_2'!$A$6:$C$254,19),'[1]Top25AIDU_2'!$A$6:$O$254,11,FALSE)</f>
        <v>22165.5</v>
      </c>
      <c r="H23" s="12">
        <f>VLOOKUP(LARGE('[1]Top25AIDU_2'!$A$6:$C$254,19),'[1]Top25AIDU_2'!$A$6:$O$254,12,FALSE)</f>
        <v>1</v>
      </c>
      <c r="I23" s="4">
        <f>VLOOKUP(LARGE('[1]Top25AIDU_2'!$A$6:$C$254,19),'[1]Top25AIDU_2'!$A$6:$O$254,13,FALSE)</f>
        <v>1560000</v>
      </c>
      <c r="J23" s="12">
        <f>VLOOKUP(LARGE('[1]Top25AIDU_2'!$A$6:$C$254,19),'[1]Top25AIDU_2'!$A$6:$O$254,14,FALSE)</f>
        <v>115</v>
      </c>
      <c r="K23" s="4">
        <f>VLOOKUP(LARGE('[1]Top25AIDU_2'!$A$6:$C$254,19),'[1]Top25AIDU_2'!$A$6:$O$254,15,FALSE)</f>
        <v>10306</v>
      </c>
    </row>
    <row r="24" spans="1:11" ht="11.25">
      <c r="A24" s="18" t="str">
        <f>VLOOKUP(LARGE('[1]Top25AIDU_2'!$A$5:$C$254,20),'[1]Top25AIDU_2'!$A$5:$C$254,3,FALSE)</f>
        <v>TONSIL &amp; ADENOID PROCEDURES                                                       </v>
      </c>
      <c r="B24" s="19">
        <f>VLOOKUP(LARGE('[1]Top25AIDU_2'!$A$6:$C$254,20),'[1]Top25AIDU_2'!$A$6:$O$254,6,FALSE)</f>
        <v>66</v>
      </c>
      <c r="C24" s="4">
        <f>VLOOKUP(LARGE('[1]Top25AIDU_2'!$A$6:$C$254,20),'[1]Top25AIDU_2'!$A$6:$O$254,7,FALSE)</f>
        <v>10306</v>
      </c>
      <c r="D24" s="12">
        <f>VLOOKUP(LARGE('[1]Top25AIDU_2'!$A$6:$C$254,20),'[1]Top25AIDU_2'!$A$6:$O$254,8,FALSE)</f>
        <v>38</v>
      </c>
      <c r="E24" s="4">
        <f>VLOOKUP(LARGE('[1]Top25AIDU_2'!$A$6:$C$254,20),'[1]Top25AIDU_2'!$A$6:$O$254,9,FALSE)</f>
        <v>15908</v>
      </c>
      <c r="F24" s="19">
        <f>VLOOKUP(LARGE('[1]Top25AIDU_2'!$A$6:$C$254,20),'[1]Top25AIDU_2'!$A$6:$O$254,10,FALSE)</f>
        <v>5</v>
      </c>
      <c r="G24" s="4">
        <f>VLOOKUP(LARGE('[1]Top25AIDU_2'!$A$6:$C$254,20),'[1]Top25AIDU_2'!$A$6:$O$254,11,FALSE)</f>
        <v>29037</v>
      </c>
      <c r="H24" s="12">
        <f>VLOOKUP(LARGE('[1]Top25AIDU_2'!$A$6:$C$254,20),'[1]Top25AIDU_2'!$A$6:$O$254,12,FALSE)</f>
        <v>3</v>
      </c>
      <c r="I24" s="4">
        <f>VLOOKUP(LARGE('[1]Top25AIDU_2'!$A$6:$C$254,20),'[1]Top25AIDU_2'!$A$6:$O$254,13,FALSE)</f>
        <v>148266</v>
      </c>
      <c r="J24" s="12">
        <f>VLOOKUP(LARGE('[1]Top25AIDU_2'!$A$6:$C$254,20),'[1]Top25AIDU_2'!$A$6:$O$254,14,FALSE)</f>
        <v>112</v>
      </c>
      <c r="K24" s="4">
        <f>VLOOKUP(LARGE('[1]Top25AIDU_2'!$A$6:$C$254,20),'[1]Top25AIDU_2'!$A$6:$O$254,15,FALSE)</f>
        <v>12242.5</v>
      </c>
    </row>
    <row r="25" spans="1:11" ht="11.25">
      <c r="A25" s="18" t="str">
        <f>VLOOKUP(LARGE('[1]Top25AIDU_2'!$A$5:$C$254,21),'[1]Top25AIDU_2'!$A$5:$C$254,3,FALSE)</f>
        <v>POISONING OF MEDICINAL AGENTS                                                     </v>
      </c>
      <c r="B25" s="19">
        <f>VLOOKUP(LARGE('[1]Top25AIDU_2'!$A$6:$C$254,21),'[1]Top25AIDU_2'!$A$6:$O$254,6,FALSE)</f>
        <v>66</v>
      </c>
      <c r="C25" s="4">
        <f>VLOOKUP(LARGE('[1]Top25AIDU_2'!$A$6:$C$254,21),'[1]Top25AIDU_2'!$A$6:$O$254,7,FALSE)</f>
        <v>7579.5</v>
      </c>
      <c r="D25" s="12">
        <f>VLOOKUP(LARGE('[1]Top25AIDU_2'!$A$6:$C$254,21),'[1]Top25AIDU_2'!$A$6:$O$254,8,FALSE)</f>
        <v>33</v>
      </c>
      <c r="E25" s="4">
        <f>VLOOKUP(LARGE('[1]Top25AIDU_2'!$A$6:$C$254,21),'[1]Top25AIDU_2'!$A$6:$O$254,9,FALSE)</f>
        <v>8632</v>
      </c>
      <c r="F25" s="19">
        <f>VLOOKUP(LARGE('[1]Top25AIDU_2'!$A$6:$C$254,21),'[1]Top25AIDU_2'!$A$6:$O$254,10,FALSE)</f>
        <v>10</v>
      </c>
      <c r="G25" s="4">
        <f>VLOOKUP(LARGE('[1]Top25AIDU_2'!$A$6:$C$254,21),'[1]Top25AIDU_2'!$A$6:$O$254,11,FALSE)</f>
        <v>19812</v>
      </c>
      <c r="H25" s="12">
        <f>VLOOKUP(LARGE('[1]Top25AIDU_2'!$A$6:$C$254,21),'[1]Top25AIDU_2'!$A$6:$O$254,12,FALSE)</f>
        <v>1</v>
      </c>
      <c r="I25" s="4">
        <f>VLOOKUP(LARGE('[1]Top25AIDU_2'!$A$6:$C$254,21),'[1]Top25AIDU_2'!$A$6:$O$254,13,FALSE)</f>
        <v>43931</v>
      </c>
      <c r="J25" s="12">
        <f>VLOOKUP(LARGE('[1]Top25AIDU_2'!$A$6:$C$254,21),'[1]Top25AIDU_2'!$A$6:$O$254,14,FALSE)</f>
        <v>110</v>
      </c>
      <c r="K25" s="4">
        <f>VLOOKUP(LARGE('[1]Top25AIDU_2'!$A$6:$C$254,21),'[1]Top25AIDU_2'!$A$6:$O$254,15,FALSE)</f>
        <v>8076</v>
      </c>
    </row>
    <row r="26" spans="1:11" ht="11.25">
      <c r="A26" s="18" t="str">
        <f>VLOOKUP(LARGE('[1]Top25AIDU_2'!$A$5:$C$254,22),'[1]Top25AIDU_2'!$A$5:$C$254,3,FALSE)</f>
        <v>MIGRAINE &amp; OTHER HEADACHES                                                        </v>
      </c>
      <c r="B26" s="19">
        <f>VLOOKUP(LARGE('[1]Top25AIDU_2'!$A$6:$C$254,22),'[1]Top25AIDU_2'!$A$6:$O$254,6,FALSE)</f>
        <v>60</v>
      </c>
      <c r="C26" s="4">
        <f>VLOOKUP(LARGE('[1]Top25AIDU_2'!$A$6:$C$254,22),'[1]Top25AIDU_2'!$A$6:$O$254,7,FALSE)</f>
        <v>9661.5</v>
      </c>
      <c r="D26" s="12">
        <f>VLOOKUP(LARGE('[1]Top25AIDU_2'!$A$6:$C$254,22),'[1]Top25AIDU_2'!$A$6:$O$254,8,FALSE)</f>
        <v>30</v>
      </c>
      <c r="E26" s="4">
        <f>VLOOKUP(LARGE('[1]Top25AIDU_2'!$A$6:$C$254,22),'[1]Top25AIDU_2'!$A$6:$O$254,9,FALSE)</f>
        <v>10993</v>
      </c>
      <c r="F26" s="19">
        <f>VLOOKUP(LARGE('[1]Top25AIDU_2'!$A$6:$C$254,22),'[1]Top25AIDU_2'!$A$6:$O$254,10,FALSE)</f>
        <v>15</v>
      </c>
      <c r="G26" s="4">
        <f>VLOOKUP(LARGE('[1]Top25AIDU_2'!$A$6:$C$254,22),'[1]Top25AIDU_2'!$A$6:$O$254,11,FALSE)</f>
        <v>12428</v>
      </c>
      <c r="H26" s="12">
        <f>VLOOKUP(LARGE('[1]Top25AIDU_2'!$A$6:$C$254,22),'[1]Top25AIDU_2'!$A$6:$O$254,12,FALSE)</f>
        <v>1</v>
      </c>
      <c r="I26" s="4">
        <f>VLOOKUP(LARGE('[1]Top25AIDU_2'!$A$6:$C$254,22),'[1]Top25AIDU_2'!$A$6:$O$254,13,FALSE)</f>
        <v>17367</v>
      </c>
      <c r="J26" s="12">
        <f>VLOOKUP(LARGE('[1]Top25AIDU_2'!$A$6:$C$254,22),'[1]Top25AIDU_2'!$A$6:$O$254,14,FALSE)</f>
        <v>106</v>
      </c>
      <c r="K26" s="4">
        <f>VLOOKUP(LARGE('[1]Top25AIDU_2'!$A$6:$C$254,22),'[1]Top25AIDU_2'!$A$6:$O$254,15,FALSE)</f>
        <v>9877.5</v>
      </c>
    </row>
    <row r="27" spans="1:11" ht="11.25">
      <c r="A27" s="18" t="str">
        <f>VLOOKUP(LARGE('[1]Top25AIDU_2'!$A$5:$C$254,23),'[1]Top25AIDU_2'!$A$5:$C$254,3,FALSE)</f>
        <v>OTHER ANEMIA &amp; DISORDERS OF BLOOD &amp; BLOOD-FORMING ORGANS                          </v>
      </c>
      <c r="B27" s="19">
        <f>VLOOKUP(LARGE('[1]Top25AIDU_2'!$A$6:$C$254,23),'[1]Top25AIDU_2'!$A$6:$O$254,6,FALSE)</f>
        <v>71</v>
      </c>
      <c r="C27" s="4">
        <f>VLOOKUP(LARGE('[1]Top25AIDU_2'!$A$6:$C$254,23),'[1]Top25AIDU_2'!$A$6:$O$254,7,FALSE)</f>
        <v>10432</v>
      </c>
      <c r="D27" s="12">
        <f>VLOOKUP(LARGE('[1]Top25AIDU_2'!$A$6:$C$254,23),'[1]Top25AIDU_2'!$A$6:$O$254,8,FALSE)</f>
        <v>20</v>
      </c>
      <c r="E27" s="4">
        <f>VLOOKUP(LARGE('[1]Top25AIDU_2'!$A$6:$C$254,23),'[1]Top25AIDU_2'!$A$6:$O$254,9,FALSE)</f>
        <v>11283</v>
      </c>
      <c r="F27" s="19">
        <f>VLOOKUP(LARGE('[1]Top25AIDU_2'!$A$6:$C$254,23),'[1]Top25AIDU_2'!$A$6:$O$254,10,FALSE)</f>
        <v>7</v>
      </c>
      <c r="G27" s="4">
        <f>VLOOKUP(LARGE('[1]Top25AIDU_2'!$A$6:$C$254,23),'[1]Top25AIDU_2'!$A$6:$O$254,11,FALSE)</f>
        <v>21318</v>
      </c>
      <c r="H27" s="12">
        <f>VLOOKUP(LARGE('[1]Top25AIDU_2'!$A$6:$C$254,23),'[1]Top25AIDU_2'!$A$6:$O$254,12,FALSE)</f>
        <v>1</v>
      </c>
      <c r="I27" s="4">
        <f>VLOOKUP(LARGE('[1]Top25AIDU_2'!$A$6:$C$254,23),'[1]Top25AIDU_2'!$A$6:$O$254,13,FALSE)</f>
        <v>85158</v>
      </c>
      <c r="J27" s="12">
        <f>VLOOKUP(LARGE('[1]Top25AIDU_2'!$A$6:$C$254,23),'[1]Top25AIDU_2'!$A$6:$O$254,14,FALSE)</f>
        <v>99</v>
      </c>
      <c r="K27" s="4">
        <f>VLOOKUP(LARGE('[1]Top25AIDU_2'!$A$6:$C$254,23),'[1]Top25AIDU_2'!$A$6:$O$254,15,FALSE)</f>
        <v>10985</v>
      </c>
    </row>
    <row r="28" spans="1:11" ht="11.25">
      <c r="A28" s="18" t="str">
        <f>VLOOKUP(LARGE('[1]Top25AIDU_2'!$A$5:$C$254,24),'[1]Top25AIDU_2'!$A$5:$C$254,3,FALSE)</f>
        <v>FEVER                                                                             </v>
      </c>
      <c r="B28" s="19">
        <f>VLOOKUP(LARGE('[1]Top25AIDU_2'!$A$6:$C$254,24),'[1]Top25AIDU_2'!$A$6:$O$254,6,FALSE)</f>
        <v>45</v>
      </c>
      <c r="C28" s="4">
        <f>VLOOKUP(LARGE('[1]Top25AIDU_2'!$A$6:$C$254,24),'[1]Top25AIDU_2'!$A$6:$O$254,7,FALSE)</f>
        <v>8885</v>
      </c>
      <c r="D28" s="12">
        <f>VLOOKUP(LARGE('[1]Top25AIDU_2'!$A$6:$C$254,24),'[1]Top25AIDU_2'!$A$6:$O$254,8,FALSE)</f>
        <v>36</v>
      </c>
      <c r="E28" s="4">
        <f>VLOOKUP(LARGE('[1]Top25AIDU_2'!$A$6:$C$254,24),'[1]Top25AIDU_2'!$A$6:$O$254,9,FALSE)</f>
        <v>11862</v>
      </c>
      <c r="F28" s="19">
        <f>VLOOKUP(LARGE('[1]Top25AIDU_2'!$A$6:$C$254,24),'[1]Top25AIDU_2'!$A$6:$O$254,10,FALSE)</f>
        <v>15</v>
      </c>
      <c r="G28" s="4">
        <f>VLOOKUP(LARGE('[1]Top25AIDU_2'!$A$6:$C$254,24),'[1]Top25AIDU_2'!$A$6:$O$254,11,FALSE)</f>
        <v>29226</v>
      </c>
      <c r="H28" s="12">
        <f>VLOOKUP(LARGE('[1]Top25AIDU_2'!$A$6:$C$254,24),'[1]Top25AIDU_2'!$A$6:$O$254,12,FALSE)</f>
        <v>2</v>
      </c>
      <c r="I28" s="4">
        <f>VLOOKUP(LARGE('[1]Top25AIDU_2'!$A$6:$C$254,24),'[1]Top25AIDU_2'!$A$6:$O$254,13,FALSE)</f>
        <v>16796.5</v>
      </c>
      <c r="J28" s="12">
        <f>VLOOKUP(LARGE('[1]Top25AIDU_2'!$A$6:$C$254,24),'[1]Top25AIDU_2'!$A$6:$O$254,14,FALSE)</f>
        <v>98</v>
      </c>
      <c r="K28" s="4">
        <f>VLOOKUP(LARGE('[1]Top25AIDU_2'!$A$6:$C$254,24),'[1]Top25AIDU_2'!$A$6:$O$254,15,FALSE)</f>
        <v>10860</v>
      </c>
    </row>
    <row r="29" spans="1:11" ht="12" thickBot="1">
      <c r="A29" s="20" t="str">
        <f>VLOOKUP(LARGE('[1]Top25AIDU_2'!$A$5:$C$254,25),'[1]Top25AIDU_2'!$A$5:$C$254,3,FALSE)</f>
        <v>ABDOMINAL PAIN                                                                    </v>
      </c>
      <c r="B29" s="21">
        <f>VLOOKUP(LARGE('[1]Top25AIDU_2'!$A$6:$C$254,25),'[1]Top25AIDU_2'!$A$6:$O$254,6,FALSE)</f>
        <v>70</v>
      </c>
      <c r="C29" s="22">
        <f>VLOOKUP(LARGE('[1]Top25AIDU_2'!$A$6:$C$254,25),'[1]Top25AIDU_2'!$A$6:$O$254,7,FALSE)</f>
        <v>9236.5</v>
      </c>
      <c r="D29" s="23">
        <f>VLOOKUP(LARGE('[1]Top25AIDU_2'!$A$6:$C$254,25),'[1]Top25AIDU_2'!$A$6:$O$254,8,FALSE)</f>
        <v>22</v>
      </c>
      <c r="E29" s="22">
        <f>VLOOKUP(LARGE('[1]Top25AIDU_2'!$A$6:$C$254,25),'[1]Top25AIDU_2'!$A$6:$O$254,9,FALSE)</f>
        <v>11059.5</v>
      </c>
      <c r="F29" s="21">
        <f>VLOOKUP(LARGE('[1]Top25AIDU_2'!$A$6:$C$254,25),'[1]Top25AIDU_2'!$A$6:$O$254,10,FALSE)</f>
        <v>6</v>
      </c>
      <c r="G29" s="22">
        <f>VLOOKUP(LARGE('[1]Top25AIDU_2'!$A$6:$C$254,25),'[1]Top25AIDU_2'!$A$6:$O$254,11,FALSE)</f>
        <v>11979.5</v>
      </c>
      <c r="H29" s="23">
        <f>VLOOKUP(LARGE('[1]Top25AIDU_2'!$A$6:$C$254,25),'[1]Top25AIDU_2'!$A$6:$O$254,12,FALSE)</f>
        <v>0</v>
      </c>
      <c r="I29" s="22" t="str">
        <f>VLOOKUP(LARGE('[1]Top25AIDU_2'!$A$6:$C$254,25),'[1]Top25AIDU_2'!$A$6:$O$254,13,FALSE)</f>
        <v>.</v>
      </c>
      <c r="J29" s="23">
        <f>VLOOKUP(LARGE('[1]Top25AIDU_2'!$A$6:$C$254,25),'[1]Top25AIDU_2'!$A$6:$O$254,14,FALSE)</f>
        <v>98</v>
      </c>
      <c r="K29" s="22">
        <f>VLOOKUP(LARGE('[1]Top25AIDU_2'!$A$6:$C$254,25),'[1]Top25AIDU_2'!$A$6:$O$254,15,FALSE)</f>
        <v>10101</v>
      </c>
    </row>
    <row r="30" spans="2:9" ht="12" thickTop="1">
      <c r="B30" s="6"/>
      <c r="C30" s="6"/>
      <c r="D30" s="6"/>
      <c r="E30" s="7"/>
      <c r="F30" s="6"/>
      <c r="G30" s="6"/>
      <c r="H30" s="6"/>
      <c r="I30" s="6"/>
    </row>
    <row r="34" spans="1:1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1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1.25">
      <c r="A37" s="3"/>
      <c r="B37" s="5"/>
      <c r="C37" s="5"/>
      <c r="D37" s="5"/>
      <c r="E37" s="11"/>
      <c r="F37" s="5"/>
      <c r="G37" s="5"/>
      <c r="H37" s="5"/>
      <c r="I37" s="5"/>
      <c r="J37" s="5"/>
      <c r="K37" s="5"/>
    </row>
    <row r="38" spans="1:11" ht="11.25">
      <c r="A38" s="3"/>
      <c r="B38" s="5"/>
      <c r="C38" s="5"/>
      <c r="D38" s="5"/>
      <c r="E38" s="11"/>
      <c r="F38" s="5"/>
      <c r="G38" s="5"/>
      <c r="H38" s="5"/>
      <c r="I38" s="5"/>
      <c r="J38" s="5"/>
      <c r="K38" s="5"/>
    </row>
    <row r="39" spans="1:11" ht="11.25">
      <c r="A39" s="3"/>
      <c r="B39" s="5"/>
      <c r="C39" s="5"/>
      <c r="D39" s="5"/>
      <c r="E39" s="11"/>
      <c r="F39" s="5"/>
      <c r="G39" s="5"/>
      <c r="H39" s="5"/>
      <c r="I39" s="5"/>
      <c r="J39" s="5"/>
      <c r="K39" s="5"/>
    </row>
    <row r="40" spans="1:11" ht="11.25">
      <c r="A40" s="3"/>
      <c r="B40" s="5"/>
      <c r="C40" s="5"/>
      <c r="D40" s="5"/>
      <c r="E40" s="11"/>
      <c r="F40" s="5"/>
      <c r="G40" s="5"/>
      <c r="H40" s="5"/>
      <c r="I40" s="5"/>
      <c r="J40" s="5"/>
      <c r="K40" s="5"/>
    </row>
    <row r="41" spans="1:11" ht="11.25">
      <c r="A41" s="3"/>
      <c r="B41" s="5"/>
      <c r="C41" s="5"/>
      <c r="D41" s="5"/>
      <c r="E41" s="11"/>
      <c r="F41" s="5"/>
      <c r="G41" s="5"/>
      <c r="H41" s="5"/>
      <c r="I41" s="5"/>
      <c r="J41" s="5"/>
      <c r="K41" s="5"/>
    </row>
    <row r="42" spans="1:11" ht="11.25">
      <c r="A42" s="3"/>
      <c r="B42" s="5"/>
      <c r="C42" s="5"/>
      <c r="D42" s="5"/>
      <c r="E42" s="11"/>
      <c r="F42" s="5"/>
      <c r="G42" s="5"/>
      <c r="H42" s="5"/>
      <c r="I42" s="5"/>
      <c r="J42" s="5"/>
      <c r="K42" s="5"/>
    </row>
    <row r="43" spans="1:11" ht="11.25">
      <c r="A43" s="3"/>
      <c r="B43" s="5"/>
      <c r="C43" s="5"/>
      <c r="D43" s="5"/>
      <c r="E43" s="11"/>
      <c r="F43" s="5"/>
      <c r="G43" s="5"/>
      <c r="H43" s="5"/>
      <c r="I43" s="5"/>
      <c r="J43" s="5"/>
      <c r="K43" s="5"/>
    </row>
    <row r="44" spans="1:11" ht="11.25">
      <c r="A44" s="3"/>
      <c r="B44" s="5"/>
      <c r="C44" s="5"/>
      <c r="D44" s="5"/>
      <c r="E44" s="11"/>
      <c r="F44" s="5"/>
      <c r="G44" s="5"/>
      <c r="H44" s="5"/>
      <c r="I44" s="5"/>
      <c r="J44" s="5"/>
      <c r="K44" s="5"/>
    </row>
    <row r="45" spans="1:11" ht="11.25">
      <c r="A45" s="3"/>
      <c r="B45" s="5"/>
      <c r="C45" s="5"/>
      <c r="D45" s="5"/>
      <c r="E45" s="11"/>
      <c r="F45" s="5"/>
      <c r="G45" s="5"/>
      <c r="H45" s="5"/>
      <c r="I45" s="5"/>
      <c r="J45" s="5"/>
      <c r="K45" s="5"/>
    </row>
    <row r="46" spans="1:11" ht="11.25">
      <c r="A46" s="3"/>
      <c r="B46" s="5"/>
      <c r="C46" s="5"/>
      <c r="D46" s="5"/>
      <c r="E46" s="11"/>
      <c r="F46" s="5"/>
      <c r="G46" s="5"/>
      <c r="H46" s="5"/>
      <c r="I46" s="5"/>
      <c r="J46" s="5"/>
      <c r="K46" s="5"/>
    </row>
    <row r="47" spans="1:11" ht="11.25">
      <c r="A47" s="3"/>
      <c r="B47" s="5"/>
      <c r="C47" s="5"/>
      <c r="D47" s="5"/>
      <c r="E47" s="11"/>
      <c r="F47" s="5"/>
      <c r="G47" s="5"/>
      <c r="H47" s="5"/>
      <c r="I47" s="5"/>
      <c r="J47" s="5"/>
      <c r="K47" s="5"/>
    </row>
    <row r="48" spans="1:11" ht="11.25">
      <c r="A48" s="3"/>
      <c r="B48" s="5"/>
      <c r="C48" s="5"/>
      <c r="D48" s="5"/>
      <c r="E48" s="11"/>
      <c r="F48" s="5"/>
      <c r="G48" s="5"/>
      <c r="H48" s="5"/>
      <c r="I48" s="5"/>
      <c r="J48" s="5"/>
      <c r="K48" s="5"/>
    </row>
    <row r="49" spans="1:11" ht="11.25">
      <c r="A49" s="3"/>
      <c r="B49" s="5"/>
      <c r="C49" s="5"/>
      <c r="D49" s="5"/>
      <c r="E49" s="11"/>
      <c r="F49" s="5"/>
      <c r="G49" s="5"/>
      <c r="H49" s="5"/>
      <c r="I49" s="5"/>
      <c r="J49" s="5"/>
      <c r="K49" s="5"/>
    </row>
    <row r="50" spans="1:11" ht="11.25">
      <c r="A50" s="3"/>
      <c r="B50" s="5"/>
      <c r="C50" s="5"/>
      <c r="D50" s="5"/>
      <c r="E50" s="11"/>
      <c r="F50" s="5"/>
      <c r="G50" s="5"/>
      <c r="H50" s="5"/>
      <c r="I50" s="5"/>
      <c r="J50" s="5"/>
      <c r="K50" s="5"/>
    </row>
    <row r="51" spans="1:11" ht="11.25">
      <c r="A51" s="3"/>
      <c r="B51" s="5"/>
      <c r="C51" s="5"/>
      <c r="D51" s="5"/>
      <c r="E51" s="11"/>
      <c r="F51" s="5"/>
      <c r="G51" s="5"/>
      <c r="H51" s="5"/>
      <c r="I51" s="5"/>
      <c r="J51" s="5"/>
      <c r="K51" s="5"/>
    </row>
    <row r="52" spans="1:11" ht="11.25">
      <c r="A52" s="3"/>
      <c r="B52" s="5"/>
      <c r="C52" s="5"/>
      <c r="D52" s="5"/>
      <c r="E52" s="11"/>
      <c r="F52" s="5"/>
      <c r="G52" s="5"/>
      <c r="H52" s="5"/>
      <c r="I52" s="5"/>
      <c r="J52" s="5"/>
      <c r="K52" s="5"/>
    </row>
    <row r="53" spans="1:11" ht="11.25">
      <c r="A53" s="3"/>
      <c r="B53" s="5"/>
      <c r="C53" s="5"/>
      <c r="D53" s="5"/>
      <c r="E53" s="11"/>
      <c r="F53" s="5"/>
      <c r="G53" s="5"/>
      <c r="H53" s="5"/>
      <c r="I53" s="5"/>
      <c r="J53" s="5"/>
      <c r="K53" s="5"/>
    </row>
    <row r="54" spans="1:11" ht="11.25">
      <c r="A54" s="3"/>
      <c r="B54" s="5"/>
      <c r="C54" s="5"/>
      <c r="D54" s="5"/>
      <c r="E54" s="11"/>
      <c r="F54" s="5"/>
      <c r="G54" s="5"/>
      <c r="H54" s="5"/>
      <c r="I54" s="5"/>
      <c r="J54" s="5"/>
      <c r="K54" s="5"/>
    </row>
    <row r="55" spans="1:11" ht="11.25">
      <c r="A55" s="3"/>
      <c r="B55" s="5"/>
      <c r="C55" s="5"/>
      <c r="D55" s="5"/>
      <c r="E55" s="11"/>
      <c r="F55" s="5"/>
      <c r="G55" s="5"/>
      <c r="H55" s="5"/>
      <c r="I55" s="5"/>
      <c r="J55" s="5"/>
      <c r="K55" s="5"/>
    </row>
    <row r="56" spans="1:11" ht="11.25">
      <c r="A56" s="3"/>
      <c r="B56" s="5"/>
      <c r="C56" s="5"/>
      <c r="D56" s="5"/>
      <c r="E56" s="11"/>
      <c r="F56" s="5"/>
      <c r="G56" s="5"/>
      <c r="H56" s="5"/>
      <c r="I56" s="5"/>
      <c r="J56" s="5"/>
      <c r="K56" s="5"/>
    </row>
    <row r="57" spans="1:11" ht="11.25">
      <c r="A57" s="3"/>
      <c r="B57" s="5"/>
      <c r="C57" s="5"/>
      <c r="D57" s="5"/>
      <c r="E57" s="11"/>
      <c r="F57" s="5"/>
      <c r="G57" s="5"/>
      <c r="H57" s="5"/>
      <c r="I57" s="5"/>
      <c r="J57" s="5"/>
      <c r="K57" s="5"/>
    </row>
    <row r="58" spans="1:11" ht="11.25">
      <c r="A58" s="3"/>
      <c r="B58" s="5"/>
      <c r="C58" s="5"/>
      <c r="D58" s="5"/>
      <c r="E58" s="11"/>
      <c r="F58" s="5"/>
      <c r="G58" s="5"/>
      <c r="H58" s="5"/>
      <c r="I58" s="5"/>
      <c r="J58" s="5"/>
      <c r="K58" s="5"/>
    </row>
    <row r="59" spans="1:11" ht="11.25">
      <c r="A59" s="3"/>
      <c r="B59" s="5"/>
      <c r="C59" s="5"/>
      <c r="D59" s="5"/>
      <c r="E59" s="11"/>
      <c r="F59" s="5"/>
      <c r="G59" s="5"/>
      <c r="H59" s="5"/>
      <c r="I59" s="5"/>
      <c r="J59" s="5"/>
      <c r="K59" s="5"/>
    </row>
    <row r="60" spans="1:11" ht="11.25">
      <c r="A60" s="3"/>
      <c r="B60" s="5"/>
      <c r="C60" s="5"/>
      <c r="D60" s="5"/>
      <c r="E60" s="11"/>
      <c r="F60" s="5"/>
      <c r="G60" s="5"/>
      <c r="H60" s="5"/>
      <c r="I60" s="5"/>
      <c r="J60" s="5"/>
      <c r="K60" s="5"/>
    </row>
    <row r="61" spans="1:11" ht="11.25">
      <c r="A61" s="3"/>
      <c r="B61" s="5"/>
      <c r="C61" s="5"/>
      <c r="D61" s="5"/>
      <c r="E61" s="11"/>
      <c r="F61" s="5"/>
      <c r="G61" s="5"/>
      <c r="H61" s="5"/>
      <c r="I61" s="5"/>
      <c r="J61" s="5"/>
      <c r="K61" s="5"/>
    </row>
  </sheetData>
  <sheetProtection/>
  <mergeCells count="7">
    <mergeCell ref="J3:K3"/>
    <mergeCell ref="B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7" sqref="A7"/>
    </sheetView>
  </sheetViews>
  <sheetFormatPr defaultColWidth="9.33203125" defaultRowHeight="11.25"/>
  <cols>
    <col min="1" max="1" width="77.5" style="0" customWidth="1"/>
    <col min="2" max="11" width="8.83203125" style="0" customWidth="1"/>
  </cols>
  <sheetData>
    <row r="1" ht="19.5" customHeight="1" thickBot="1">
      <c r="A1" s="1" t="str">
        <f>"Severity of Illness and Median Charges for Top 25 APR-DRGs, Christiana Care Health System, "&amp;LEFT('[1]Top25BEEB_2'!H1,4)</f>
        <v>Severity of Illness and Median Charges for Top 25 APR-DRGs, Christiana Care Health System, 2010</v>
      </c>
    </row>
    <row r="2" spans="1:11" ht="13.5" thickTop="1">
      <c r="A2" s="13"/>
      <c r="B2" s="26" t="s">
        <v>2</v>
      </c>
      <c r="C2" s="26"/>
      <c r="D2" s="26"/>
      <c r="E2" s="26"/>
      <c r="F2" s="26"/>
      <c r="G2" s="26"/>
      <c r="H2" s="26"/>
      <c r="I2" s="26"/>
      <c r="J2" s="14"/>
      <c r="K2" s="15"/>
    </row>
    <row r="3" spans="1:11" ht="11.25">
      <c r="A3" s="27" t="s">
        <v>0</v>
      </c>
      <c r="B3" s="29" t="s">
        <v>3</v>
      </c>
      <c r="C3" s="25"/>
      <c r="D3" s="24" t="s">
        <v>4</v>
      </c>
      <c r="E3" s="25"/>
      <c r="F3" s="24" t="s">
        <v>5</v>
      </c>
      <c r="G3" s="25"/>
      <c r="H3" s="24" t="s">
        <v>6</v>
      </c>
      <c r="I3" s="25"/>
      <c r="J3" s="24" t="s">
        <v>7</v>
      </c>
      <c r="K3" s="25"/>
    </row>
    <row r="4" spans="1:12" ht="11.25">
      <c r="A4" s="28"/>
      <c r="B4" s="16" t="s">
        <v>1</v>
      </c>
      <c r="C4" s="17" t="s">
        <v>8</v>
      </c>
      <c r="D4" s="17" t="s">
        <v>1</v>
      </c>
      <c r="E4" s="17" t="s">
        <v>8</v>
      </c>
      <c r="F4" s="16" t="s">
        <v>1</v>
      </c>
      <c r="G4" s="17" t="s">
        <v>8</v>
      </c>
      <c r="H4" s="17" t="s">
        <v>1</v>
      </c>
      <c r="I4" s="17" t="s">
        <v>8</v>
      </c>
      <c r="J4" s="17" t="s">
        <v>1</v>
      </c>
      <c r="K4" s="17" t="s">
        <v>8</v>
      </c>
      <c r="L4" s="2"/>
    </row>
    <row r="5" spans="1:11" ht="11.25">
      <c r="A5" s="18" t="str">
        <f>VLOOKUP(LARGE('[1]Top25CCHS_2'!$A$5:$C$309,1),'[1]Top25CCHS_2'!$A$5:$C$309,3,FALSE)</f>
        <v>NEONATE BIRTHWT &gt;2499G, NORMAL NEWBORN OR NEONATE W OTHER PROBLEM                 </v>
      </c>
      <c r="B5" s="19">
        <f>VLOOKUP(LARGE('[1]Top25CCHS_2'!$A$6:$C$309,1),'[1]Top25CCHS_2'!$A$6:$O$309,6,FALSE)</f>
        <v>4375</v>
      </c>
      <c r="C5" s="4">
        <f>VLOOKUP(LARGE('[1]Top25CCHS_2'!$A$6:$C$309,1),'[1]Top25CCHS_2'!$A$6:$O$309,7,FALSE)</f>
        <v>2569.75</v>
      </c>
      <c r="D5" s="12">
        <f>VLOOKUP(LARGE('[1]Top25CCHS_2'!$A$6:$C$309,1),'[1]Top25CCHS_2'!$A$6:$O$309,8,FALSE)</f>
        <v>951</v>
      </c>
      <c r="E5" s="4">
        <f>VLOOKUP(LARGE('[1]Top25CCHS_2'!$A$6:$C$309,1),'[1]Top25CCHS_2'!$A$6:$O$309,9,FALSE)</f>
        <v>3239.2</v>
      </c>
      <c r="F5" s="19">
        <f>VLOOKUP(LARGE('[1]Top25CCHS_2'!$A$6:$C$309,1),'[1]Top25CCHS_2'!$A$6:$O$309,10,FALSE)</f>
        <v>321</v>
      </c>
      <c r="G5" s="4">
        <f>VLOOKUP(LARGE('[1]Top25CCHS_2'!$A$6:$C$309,1),'[1]Top25CCHS_2'!$A$6:$O$309,11,FALSE)</f>
        <v>5949.55</v>
      </c>
      <c r="H5" s="12">
        <f>VLOOKUP(LARGE('[1]Top25CCHS_2'!$A$6:$C$309,1),'[1]Top25CCHS_2'!$A$6:$O$309,12,FALSE)</f>
        <v>1</v>
      </c>
      <c r="I5" s="4">
        <f>VLOOKUP(LARGE('[1]Top25CCHS_2'!$A$6:$C$309,1),'[1]Top25CCHS_2'!$A$6:$O$309,13,FALSE)</f>
        <v>64961.3</v>
      </c>
      <c r="J5" s="12">
        <f>VLOOKUP(LARGE('[1]Top25CCHS_2'!$A$6:$C$309,1),'[1]Top25CCHS_2'!$A$6:$O$309,14,FALSE)</f>
        <v>5648</v>
      </c>
      <c r="K5" s="4">
        <f>VLOOKUP(LARGE('[1]Top25CCHS_2'!$A$6:$C$309,1),'[1]Top25CCHS_2'!$A$6:$O$309,15,FALSE)</f>
        <v>2671.75</v>
      </c>
    </row>
    <row r="6" spans="1:11" ht="11.25">
      <c r="A6" s="18" t="str">
        <f>VLOOKUP(LARGE('[1]Top25CCHS_2'!$A$5:$C$309,2),'[1]Top25CCHS_2'!$A$5:$C$309,3,FALSE)</f>
        <v>VAGINAL DELIVERY                                                                  </v>
      </c>
      <c r="B6" s="19">
        <f>VLOOKUP(LARGE('[1]Top25CCHS_2'!$A$6:$C$309,2),'[1]Top25CCHS_2'!$A$6:$O$309,6,FALSE)</f>
        <v>2545</v>
      </c>
      <c r="C6" s="4">
        <f>VLOOKUP(LARGE('[1]Top25CCHS_2'!$A$6:$C$309,2),'[1]Top25CCHS_2'!$A$6:$O$309,7,FALSE)</f>
        <v>5583.05</v>
      </c>
      <c r="D6" s="12">
        <f>VLOOKUP(LARGE('[1]Top25CCHS_2'!$A$6:$C$309,2),'[1]Top25CCHS_2'!$A$6:$O$309,8,FALSE)</f>
        <v>1248</v>
      </c>
      <c r="E6" s="4">
        <f>VLOOKUP(LARGE('[1]Top25CCHS_2'!$A$6:$C$309,2),'[1]Top25CCHS_2'!$A$6:$O$309,9,FALSE)</f>
        <v>5888.6</v>
      </c>
      <c r="F6" s="19">
        <f>VLOOKUP(LARGE('[1]Top25CCHS_2'!$A$6:$C$309,2),'[1]Top25CCHS_2'!$A$6:$O$309,10,FALSE)</f>
        <v>258</v>
      </c>
      <c r="G6" s="4">
        <f>VLOOKUP(LARGE('[1]Top25CCHS_2'!$A$6:$C$309,2),'[1]Top25CCHS_2'!$A$6:$O$309,11,FALSE)</f>
        <v>7083.65</v>
      </c>
      <c r="H6" s="12">
        <f>VLOOKUP(LARGE('[1]Top25CCHS_2'!$A$6:$C$309,2),'[1]Top25CCHS_2'!$A$6:$O$309,12,FALSE)</f>
        <v>6</v>
      </c>
      <c r="I6" s="4">
        <f>VLOOKUP(LARGE('[1]Top25CCHS_2'!$A$6:$C$309,2),'[1]Top25CCHS_2'!$A$6:$O$309,13,FALSE)</f>
        <v>27080.98</v>
      </c>
      <c r="J6" s="12">
        <f>VLOOKUP(LARGE('[1]Top25CCHS_2'!$A$6:$C$309,2),'[1]Top25CCHS_2'!$A$6:$O$309,14,FALSE)</f>
        <v>4057</v>
      </c>
      <c r="K6" s="4">
        <f>VLOOKUP(LARGE('[1]Top25CCHS_2'!$A$6:$C$309,2),'[1]Top25CCHS_2'!$A$6:$O$309,15,FALSE)</f>
        <v>5655.1</v>
      </c>
    </row>
    <row r="7" spans="1:11" ht="11.25">
      <c r="A7" s="18" t="str">
        <f>VLOOKUP(LARGE('[1]Top25CCHS_2'!$A$5:$C$309,3),'[1]Top25CCHS_2'!$A$5:$C$309,3,FALSE)</f>
        <v>CESAREAN DELIVERY                                                                 </v>
      </c>
      <c r="B7" s="19">
        <f>VLOOKUP(LARGE('[1]Top25CCHS_2'!$A$6:$C$309,3),'[1]Top25CCHS_2'!$A$6:$O$309,6,FALSE)</f>
        <v>1584</v>
      </c>
      <c r="C7" s="4">
        <f>VLOOKUP(LARGE('[1]Top25CCHS_2'!$A$6:$C$309,3),'[1]Top25CCHS_2'!$A$6:$O$309,7,FALSE)</f>
        <v>11119.55</v>
      </c>
      <c r="D7" s="12">
        <f>VLOOKUP(LARGE('[1]Top25CCHS_2'!$A$6:$C$309,3),'[1]Top25CCHS_2'!$A$6:$O$309,8,FALSE)</f>
        <v>496</v>
      </c>
      <c r="E7" s="4">
        <f>VLOOKUP(LARGE('[1]Top25CCHS_2'!$A$6:$C$309,3),'[1]Top25CCHS_2'!$A$6:$O$309,9,FALSE)</f>
        <v>12270.99</v>
      </c>
      <c r="F7" s="19">
        <f>VLOOKUP(LARGE('[1]Top25CCHS_2'!$A$6:$C$309,3),'[1]Top25CCHS_2'!$A$6:$O$309,10,FALSE)</f>
        <v>189</v>
      </c>
      <c r="G7" s="4">
        <f>VLOOKUP(LARGE('[1]Top25CCHS_2'!$A$6:$C$309,3),'[1]Top25CCHS_2'!$A$6:$O$309,11,FALSE)</f>
        <v>16470.15</v>
      </c>
      <c r="H7" s="12">
        <f>VLOOKUP(LARGE('[1]Top25CCHS_2'!$A$6:$C$309,3),'[1]Top25CCHS_2'!$A$6:$O$309,12,FALSE)</f>
        <v>8</v>
      </c>
      <c r="I7" s="4">
        <f>VLOOKUP(LARGE('[1]Top25CCHS_2'!$A$6:$C$309,3),'[1]Top25CCHS_2'!$A$6:$O$309,13,FALSE)</f>
        <v>39652.15</v>
      </c>
      <c r="J7" s="12">
        <f>VLOOKUP(LARGE('[1]Top25CCHS_2'!$A$6:$C$309,3),'[1]Top25CCHS_2'!$A$6:$O$309,14,FALSE)</f>
        <v>2277</v>
      </c>
      <c r="K7" s="4">
        <f>VLOOKUP(LARGE('[1]Top25CCHS_2'!$A$6:$C$309,3),'[1]Top25CCHS_2'!$A$6:$O$309,15,FALSE)</f>
        <v>11460.55</v>
      </c>
    </row>
    <row r="8" spans="1:11" ht="11.25">
      <c r="A8" s="18" t="str">
        <f>VLOOKUP(LARGE('[1]Top25CCHS_2'!$A$5:$C$309,4),'[1]Top25CCHS_2'!$A$5:$C$309,3,FALSE)</f>
        <v>KNEE JOINT REPLACEMENT                                                            </v>
      </c>
      <c r="B8" s="19">
        <f>VLOOKUP(LARGE('[1]Top25CCHS_2'!$A$6:$C$309,4),'[1]Top25CCHS_2'!$A$6:$O$309,6,FALSE)</f>
        <v>313</v>
      </c>
      <c r="C8" s="4">
        <f>VLOOKUP(LARGE('[1]Top25CCHS_2'!$A$6:$C$309,4),'[1]Top25CCHS_2'!$A$6:$O$309,7,FALSE)</f>
        <v>27793</v>
      </c>
      <c r="D8" s="12">
        <f>VLOOKUP(LARGE('[1]Top25CCHS_2'!$A$6:$C$309,4),'[1]Top25CCHS_2'!$A$6:$O$309,8,FALSE)</f>
        <v>942</v>
      </c>
      <c r="E8" s="4">
        <f>VLOOKUP(LARGE('[1]Top25CCHS_2'!$A$6:$C$309,4),'[1]Top25CCHS_2'!$A$6:$O$309,9,FALSE)</f>
        <v>28143.56</v>
      </c>
      <c r="F8" s="19">
        <f>VLOOKUP(LARGE('[1]Top25CCHS_2'!$A$6:$C$309,4),'[1]Top25CCHS_2'!$A$6:$O$309,10,FALSE)</f>
        <v>132</v>
      </c>
      <c r="G8" s="4">
        <f>VLOOKUP(LARGE('[1]Top25CCHS_2'!$A$6:$C$309,4),'[1]Top25CCHS_2'!$A$6:$O$309,11,FALSE)</f>
        <v>30628.67</v>
      </c>
      <c r="H8" s="12">
        <f>VLOOKUP(LARGE('[1]Top25CCHS_2'!$A$6:$C$309,4),'[1]Top25CCHS_2'!$A$6:$O$309,12,FALSE)</f>
        <v>3</v>
      </c>
      <c r="I8" s="4">
        <f>VLOOKUP(LARGE('[1]Top25CCHS_2'!$A$6:$C$309,4),'[1]Top25CCHS_2'!$A$6:$O$309,13,FALSE)</f>
        <v>73043.75</v>
      </c>
      <c r="J8" s="12">
        <f>VLOOKUP(LARGE('[1]Top25CCHS_2'!$A$6:$C$309,4),'[1]Top25CCHS_2'!$A$6:$O$309,14,FALSE)</f>
        <v>1390</v>
      </c>
      <c r="K8" s="4">
        <f>VLOOKUP(LARGE('[1]Top25CCHS_2'!$A$6:$C$309,4),'[1]Top25CCHS_2'!$A$6:$O$309,15,FALSE)</f>
        <v>28178.18</v>
      </c>
    </row>
    <row r="9" spans="1:11" ht="11.25">
      <c r="A9" s="18" t="str">
        <f>VLOOKUP(LARGE('[1]Top25CCHS_2'!$A$5:$C$309,5),'[1]Top25CCHS_2'!$A$5:$C$309,3,FALSE)</f>
        <v>HEART FAILURE                                                                     </v>
      </c>
      <c r="B9" s="19">
        <f>VLOOKUP(LARGE('[1]Top25CCHS_2'!$A$6:$C$309,5),'[1]Top25CCHS_2'!$A$6:$O$309,6,FALSE)</f>
        <v>81</v>
      </c>
      <c r="C9" s="4">
        <f>VLOOKUP(LARGE('[1]Top25CCHS_2'!$A$6:$C$309,5),'[1]Top25CCHS_2'!$A$6:$O$309,7,FALSE)</f>
        <v>9514.7</v>
      </c>
      <c r="D9" s="12">
        <f>VLOOKUP(LARGE('[1]Top25CCHS_2'!$A$6:$C$309,5),'[1]Top25CCHS_2'!$A$6:$O$309,8,FALSE)</f>
        <v>557</v>
      </c>
      <c r="E9" s="4">
        <f>VLOOKUP(LARGE('[1]Top25CCHS_2'!$A$6:$C$309,5),'[1]Top25CCHS_2'!$A$6:$O$309,9,FALSE)</f>
        <v>11616.3</v>
      </c>
      <c r="F9" s="19">
        <f>VLOOKUP(LARGE('[1]Top25CCHS_2'!$A$6:$C$309,5),'[1]Top25CCHS_2'!$A$6:$O$309,10,FALSE)</f>
        <v>536</v>
      </c>
      <c r="G9" s="4">
        <f>VLOOKUP(LARGE('[1]Top25CCHS_2'!$A$6:$C$309,5),'[1]Top25CCHS_2'!$A$6:$O$309,11,FALSE)</f>
        <v>16300.97</v>
      </c>
      <c r="H9" s="12">
        <f>VLOOKUP(LARGE('[1]Top25CCHS_2'!$A$6:$C$309,5),'[1]Top25CCHS_2'!$A$6:$O$309,12,FALSE)</f>
        <v>135</v>
      </c>
      <c r="I9" s="4">
        <f>VLOOKUP(LARGE('[1]Top25CCHS_2'!$A$6:$C$309,5),'[1]Top25CCHS_2'!$A$6:$O$309,13,FALSE)</f>
        <v>28743.85</v>
      </c>
      <c r="J9" s="12">
        <f>VLOOKUP(LARGE('[1]Top25CCHS_2'!$A$6:$C$309,5),'[1]Top25CCHS_2'!$A$6:$O$309,14,FALSE)</f>
        <v>1309</v>
      </c>
      <c r="K9" s="4">
        <f>VLOOKUP(LARGE('[1]Top25CCHS_2'!$A$6:$C$309,5),'[1]Top25CCHS_2'!$A$6:$O$309,15,FALSE)</f>
        <v>14382.2</v>
      </c>
    </row>
    <row r="10" spans="1:11" ht="11.25">
      <c r="A10" s="18" t="str">
        <f>VLOOKUP(LARGE('[1]Top25CCHS_2'!$A$5:$C$309,6),'[1]Top25CCHS_2'!$A$5:$C$309,3,FALSE)</f>
        <v>OTHER PNEUMONIA                                                                   </v>
      </c>
      <c r="B10" s="19">
        <f>VLOOKUP(LARGE('[1]Top25CCHS_2'!$A$6:$C$309,6),'[1]Top25CCHS_2'!$A$6:$O$309,6,FALSE)</f>
        <v>94</v>
      </c>
      <c r="C10" s="4">
        <f>VLOOKUP(LARGE('[1]Top25CCHS_2'!$A$6:$C$309,6),'[1]Top25CCHS_2'!$A$6:$O$309,7,FALSE)</f>
        <v>7106</v>
      </c>
      <c r="D10" s="12">
        <f>VLOOKUP(LARGE('[1]Top25CCHS_2'!$A$6:$C$309,6),'[1]Top25CCHS_2'!$A$6:$O$309,8,FALSE)</f>
        <v>471</v>
      </c>
      <c r="E10" s="4">
        <f>VLOOKUP(LARGE('[1]Top25CCHS_2'!$A$6:$C$309,6),'[1]Top25CCHS_2'!$A$6:$O$309,9,FALSE)</f>
        <v>10568.7</v>
      </c>
      <c r="F10" s="19">
        <f>VLOOKUP(LARGE('[1]Top25CCHS_2'!$A$6:$C$309,6),'[1]Top25CCHS_2'!$A$6:$O$309,10,FALSE)</f>
        <v>517</v>
      </c>
      <c r="G10" s="4">
        <f>VLOOKUP(LARGE('[1]Top25CCHS_2'!$A$6:$C$309,6),'[1]Top25CCHS_2'!$A$6:$O$309,11,FALSE)</f>
        <v>16292.25</v>
      </c>
      <c r="H10" s="12">
        <f>VLOOKUP(LARGE('[1]Top25CCHS_2'!$A$6:$C$309,6),'[1]Top25CCHS_2'!$A$6:$O$309,12,FALSE)</f>
        <v>142</v>
      </c>
      <c r="I10" s="4">
        <f>VLOOKUP(LARGE('[1]Top25CCHS_2'!$A$6:$C$309,6),'[1]Top25CCHS_2'!$A$6:$O$309,13,FALSE)</f>
        <v>28030.43</v>
      </c>
      <c r="J10" s="12">
        <f>VLOOKUP(LARGE('[1]Top25CCHS_2'!$A$6:$C$309,6),'[1]Top25CCHS_2'!$A$6:$O$309,14,FALSE)</f>
        <v>1224</v>
      </c>
      <c r="K10" s="4">
        <f>VLOOKUP(LARGE('[1]Top25CCHS_2'!$A$6:$C$309,6),'[1]Top25CCHS_2'!$A$6:$O$309,15,FALSE)</f>
        <v>13746.43</v>
      </c>
    </row>
    <row r="11" spans="1:11" ht="11.25">
      <c r="A11" s="18" t="str">
        <f>VLOOKUP(LARGE('[1]Top25CCHS_2'!$A$5:$C$309,7),'[1]Top25CCHS_2'!$A$5:$C$309,3,FALSE)</f>
        <v>CHRONIC OBSTRUCTIVE PULMONARY DISEASE                                             </v>
      </c>
      <c r="B11" s="19">
        <f>VLOOKUP(LARGE('[1]Top25CCHS_2'!$A$6:$C$309,7),'[1]Top25CCHS_2'!$A$6:$O$309,6,FALSE)</f>
        <v>157</v>
      </c>
      <c r="C11" s="4">
        <f>VLOOKUP(LARGE('[1]Top25CCHS_2'!$A$6:$C$309,7),'[1]Top25CCHS_2'!$A$6:$O$309,7,FALSE)</f>
        <v>9049.7</v>
      </c>
      <c r="D11" s="12">
        <f>VLOOKUP(LARGE('[1]Top25CCHS_2'!$A$6:$C$309,7),'[1]Top25CCHS_2'!$A$6:$O$309,8,FALSE)</f>
        <v>479</v>
      </c>
      <c r="E11" s="4">
        <f>VLOOKUP(LARGE('[1]Top25CCHS_2'!$A$6:$C$309,7),'[1]Top25CCHS_2'!$A$6:$O$309,9,FALSE)</f>
        <v>11308.5</v>
      </c>
      <c r="F11" s="19">
        <f>VLOOKUP(LARGE('[1]Top25CCHS_2'!$A$6:$C$309,7),'[1]Top25CCHS_2'!$A$6:$O$309,10,FALSE)</f>
        <v>418</v>
      </c>
      <c r="G11" s="4">
        <f>VLOOKUP(LARGE('[1]Top25CCHS_2'!$A$6:$C$309,7),'[1]Top25CCHS_2'!$A$6:$O$309,11,FALSE)</f>
        <v>15364.78</v>
      </c>
      <c r="H11" s="12">
        <f>VLOOKUP(LARGE('[1]Top25CCHS_2'!$A$6:$C$309,7),'[1]Top25CCHS_2'!$A$6:$O$309,12,FALSE)</f>
        <v>101</v>
      </c>
      <c r="I11" s="4">
        <f>VLOOKUP(LARGE('[1]Top25CCHS_2'!$A$6:$C$309,7),'[1]Top25CCHS_2'!$A$6:$O$309,13,FALSE)</f>
        <v>23763.45</v>
      </c>
      <c r="J11" s="12">
        <f>VLOOKUP(LARGE('[1]Top25CCHS_2'!$A$6:$C$309,7),'[1]Top25CCHS_2'!$A$6:$O$309,14,FALSE)</f>
        <v>1155</v>
      </c>
      <c r="K11" s="4">
        <f>VLOOKUP(LARGE('[1]Top25CCHS_2'!$A$6:$C$309,7),'[1]Top25CCHS_2'!$A$6:$O$309,15,FALSE)</f>
        <v>12994.35</v>
      </c>
    </row>
    <row r="12" spans="1:11" ht="11.25">
      <c r="A12" s="18" t="str">
        <f>VLOOKUP(LARGE('[1]Top25CCHS_2'!$A$5:$C$309,8),'[1]Top25CCHS_2'!$A$5:$C$309,3,FALSE)</f>
        <v>KIDNEY &amp; URINARY TRACT INFECTIONS                                                 </v>
      </c>
      <c r="B12" s="19">
        <f>VLOOKUP(LARGE('[1]Top25CCHS_2'!$A$6:$C$309,8),'[1]Top25CCHS_2'!$A$6:$O$309,6,FALSE)</f>
        <v>91</v>
      </c>
      <c r="C12" s="4">
        <f>VLOOKUP(LARGE('[1]Top25CCHS_2'!$A$6:$C$309,8),'[1]Top25CCHS_2'!$A$6:$O$309,7,FALSE)</f>
        <v>6796.3</v>
      </c>
      <c r="D12" s="12">
        <f>VLOOKUP(LARGE('[1]Top25CCHS_2'!$A$6:$C$309,8),'[1]Top25CCHS_2'!$A$6:$O$309,8,FALSE)</f>
        <v>408</v>
      </c>
      <c r="E12" s="4">
        <f>VLOOKUP(LARGE('[1]Top25CCHS_2'!$A$6:$C$309,8),'[1]Top25CCHS_2'!$A$6:$O$309,9,FALSE)</f>
        <v>8943.42</v>
      </c>
      <c r="F12" s="19">
        <f>VLOOKUP(LARGE('[1]Top25CCHS_2'!$A$6:$C$309,8),'[1]Top25CCHS_2'!$A$6:$O$309,10,FALSE)</f>
        <v>385</v>
      </c>
      <c r="G12" s="4">
        <f>VLOOKUP(LARGE('[1]Top25CCHS_2'!$A$6:$C$309,8),'[1]Top25CCHS_2'!$A$6:$O$309,11,FALSE)</f>
        <v>12045.9</v>
      </c>
      <c r="H12" s="12">
        <f>VLOOKUP(LARGE('[1]Top25CCHS_2'!$A$6:$C$309,8),'[1]Top25CCHS_2'!$A$6:$O$309,12,FALSE)</f>
        <v>61</v>
      </c>
      <c r="I12" s="4">
        <f>VLOOKUP(LARGE('[1]Top25CCHS_2'!$A$6:$C$309,8),'[1]Top25CCHS_2'!$A$6:$O$309,13,FALSE)</f>
        <v>21083.2</v>
      </c>
      <c r="J12" s="12">
        <f>VLOOKUP(LARGE('[1]Top25CCHS_2'!$A$6:$C$309,8),'[1]Top25CCHS_2'!$A$6:$O$309,14,FALSE)</f>
        <v>945</v>
      </c>
      <c r="K12" s="4">
        <f>VLOOKUP(LARGE('[1]Top25CCHS_2'!$A$6:$C$309,8),'[1]Top25CCHS_2'!$A$6:$O$309,15,FALSE)</f>
        <v>10247.2</v>
      </c>
    </row>
    <row r="13" spans="1:11" ht="11.25">
      <c r="A13" s="18" t="str">
        <f>VLOOKUP(LARGE('[1]Top25CCHS_2'!$A$5:$C$309,9),'[1]Top25CCHS_2'!$A$5:$C$309,3,FALSE)</f>
        <v>HIP JOINT REPLACEMENT                                                             </v>
      </c>
      <c r="B13" s="19">
        <f>VLOOKUP(LARGE('[1]Top25CCHS_2'!$A$6:$C$309,9),'[1]Top25CCHS_2'!$A$6:$O$309,6,FALSE)</f>
        <v>266</v>
      </c>
      <c r="C13" s="4">
        <f>VLOOKUP(LARGE('[1]Top25CCHS_2'!$A$6:$C$309,9),'[1]Top25CCHS_2'!$A$6:$O$309,7,FALSE)</f>
        <v>31191.56</v>
      </c>
      <c r="D13" s="12">
        <f>VLOOKUP(LARGE('[1]Top25CCHS_2'!$A$6:$C$309,9),'[1]Top25CCHS_2'!$A$6:$O$309,8,FALSE)</f>
        <v>461</v>
      </c>
      <c r="E13" s="4">
        <f>VLOOKUP(LARGE('[1]Top25CCHS_2'!$A$6:$C$309,9),'[1]Top25CCHS_2'!$A$6:$O$309,9,FALSE)</f>
        <v>33034.4</v>
      </c>
      <c r="F13" s="19">
        <f>VLOOKUP(LARGE('[1]Top25CCHS_2'!$A$6:$C$309,9),'[1]Top25CCHS_2'!$A$6:$O$309,10,FALSE)</f>
        <v>106</v>
      </c>
      <c r="G13" s="4">
        <f>VLOOKUP(LARGE('[1]Top25CCHS_2'!$A$6:$C$309,9),'[1]Top25CCHS_2'!$A$6:$O$309,11,FALSE)</f>
        <v>35245.65</v>
      </c>
      <c r="H13" s="12">
        <f>VLOOKUP(LARGE('[1]Top25CCHS_2'!$A$6:$C$309,9),'[1]Top25CCHS_2'!$A$6:$O$309,12,FALSE)</f>
        <v>13</v>
      </c>
      <c r="I13" s="4">
        <f>VLOOKUP(LARGE('[1]Top25CCHS_2'!$A$6:$C$309,9),'[1]Top25CCHS_2'!$A$6:$O$309,13,FALSE)</f>
        <v>51306.35</v>
      </c>
      <c r="J13" s="12">
        <f>VLOOKUP(LARGE('[1]Top25CCHS_2'!$A$6:$C$309,9),'[1]Top25CCHS_2'!$A$6:$O$309,14,FALSE)</f>
        <v>846</v>
      </c>
      <c r="K13" s="4">
        <f>VLOOKUP(LARGE('[1]Top25CCHS_2'!$A$6:$C$309,9),'[1]Top25CCHS_2'!$A$6:$O$309,15,FALSE)</f>
        <v>32582.68</v>
      </c>
    </row>
    <row r="14" spans="1:11" ht="11.25">
      <c r="A14" s="18" t="str">
        <f>VLOOKUP(LARGE('[1]Top25CCHS_2'!$A$5:$C$309,10),'[1]Top25CCHS_2'!$A$5:$C$309,3,FALSE)</f>
        <v>MAJOR SMALL &amp; LARGE BOWEL PROCEDURES                                              </v>
      </c>
      <c r="B14" s="19">
        <f>VLOOKUP(LARGE('[1]Top25CCHS_2'!$A$6:$C$309,10),'[1]Top25CCHS_2'!$A$6:$O$309,6,FALSE)</f>
        <v>239</v>
      </c>
      <c r="C14" s="4">
        <f>VLOOKUP(LARGE('[1]Top25CCHS_2'!$A$6:$C$309,10),'[1]Top25CCHS_2'!$A$6:$O$309,7,FALSE)</f>
        <v>22689.8</v>
      </c>
      <c r="D14" s="12">
        <f>VLOOKUP(LARGE('[1]Top25CCHS_2'!$A$6:$C$309,10),'[1]Top25CCHS_2'!$A$6:$O$309,8,FALSE)</f>
        <v>319</v>
      </c>
      <c r="E14" s="4">
        <f>VLOOKUP(LARGE('[1]Top25CCHS_2'!$A$6:$C$309,10),'[1]Top25CCHS_2'!$A$6:$O$309,9,FALSE)</f>
        <v>28416.29</v>
      </c>
      <c r="F14" s="19">
        <f>VLOOKUP(LARGE('[1]Top25CCHS_2'!$A$6:$C$309,10),'[1]Top25CCHS_2'!$A$6:$O$309,10,FALSE)</f>
        <v>178</v>
      </c>
      <c r="G14" s="4">
        <f>VLOOKUP(LARGE('[1]Top25CCHS_2'!$A$6:$C$309,10),'[1]Top25CCHS_2'!$A$6:$O$309,11,FALSE)</f>
        <v>44749.7</v>
      </c>
      <c r="H14" s="12">
        <f>VLOOKUP(LARGE('[1]Top25CCHS_2'!$A$6:$C$309,10),'[1]Top25CCHS_2'!$A$6:$O$309,12,FALSE)</f>
        <v>79</v>
      </c>
      <c r="I14" s="4">
        <f>VLOOKUP(LARGE('[1]Top25CCHS_2'!$A$6:$C$309,10),'[1]Top25CCHS_2'!$A$6:$O$309,13,FALSE)</f>
        <v>83146.7</v>
      </c>
      <c r="J14" s="12">
        <f>VLOOKUP(LARGE('[1]Top25CCHS_2'!$A$6:$C$309,10),'[1]Top25CCHS_2'!$A$6:$O$309,14,FALSE)</f>
        <v>815</v>
      </c>
      <c r="K14" s="4">
        <f>VLOOKUP(LARGE('[1]Top25CCHS_2'!$A$6:$C$309,10),'[1]Top25CCHS_2'!$A$6:$O$309,15,FALSE)</f>
        <v>29758.82</v>
      </c>
    </row>
    <row r="15" spans="1:11" ht="11.25">
      <c r="A15" s="18" t="str">
        <f>VLOOKUP(LARGE('[1]Top25CCHS_2'!$A$5:$C$309,11),'[1]Top25CCHS_2'!$A$5:$C$309,3,FALSE)</f>
        <v>CELLULITIS &amp; OTHER BACTERIAL SKIN INFECTIONS                                      </v>
      </c>
      <c r="B15" s="19">
        <f>VLOOKUP(LARGE('[1]Top25CCHS_2'!$A$6:$C$309,11),'[1]Top25CCHS_2'!$A$6:$O$309,6,FALSE)</f>
        <v>248</v>
      </c>
      <c r="C15" s="4">
        <f>VLOOKUP(LARGE('[1]Top25CCHS_2'!$A$6:$C$309,11),'[1]Top25CCHS_2'!$A$6:$O$309,7,FALSE)</f>
        <v>5641.38</v>
      </c>
      <c r="D15" s="12">
        <f>VLOOKUP(LARGE('[1]Top25CCHS_2'!$A$6:$C$309,11),'[1]Top25CCHS_2'!$A$6:$O$309,8,FALSE)</f>
        <v>369</v>
      </c>
      <c r="E15" s="4">
        <f>VLOOKUP(LARGE('[1]Top25CCHS_2'!$A$6:$C$309,11),'[1]Top25CCHS_2'!$A$6:$O$309,9,FALSE)</f>
        <v>8686.85</v>
      </c>
      <c r="F15" s="19">
        <f>VLOOKUP(LARGE('[1]Top25CCHS_2'!$A$6:$C$309,11),'[1]Top25CCHS_2'!$A$6:$O$309,10,FALSE)</f>
        <v>168</v>
      </c>
      <c r="G15" s="4">
        <f>VLOOKUP(LARGE('[1]Top25CCHS_2'!$A$6:$C$309,11),'[1]Top25CCHS_2'!$A$6:$O$309,11,FALSE)</f>
        <v>13008.7</v>
      </c>
      <c r="H15" s="12">
        <f>VLOOKUP(LARGE('[1]Top25CCHS_2'!$A$6:$C$309,11),'[1]Top25CCHS_2'!$A$6:$O$309,12,FALSE)</f>
        <v>17</v>
      </c>
      <c r="I15" s="4">
        <f>VLOOKUP(LARGE('[1]Top25CCHS_2'!$A$6:$C$309,11),'[1]Top25CCHS_2'!$A$6:$O$309,13,FALSE)</f>
        <v>25848.75</v>
      </c>
      <c r="J15" s="12">
        <f>VLOOKUP(LARGE('[1]Top25CCHS_2'!$A$6:$C$309,11),'[1]Top25CCHS_2'!$A$6:$O$309,14,FALSE)</f>
        <v>802</v>
      </c>
      <c r="K15" s="4">
        <f>VLOOKUP(LARGE('[1]Top25CCHS_2'!$A$6:$C$309,11),'[1]Top25CCHS_2'!$A$6:$O$309,15,FALSE)</f>
        <v>8169.3</v>
      </c>
    </row>
    <row r="16" spans="1:11" ht="11.25">
      <c r="A16" s="18" t="str">
        <f>VLOOKUP(LARGE('[1]Top25CCHS_2'!$A$5:$C$309,12),'[1]Top25CCHS_2'!$A$5:$C$309,3,FALSE)</f>
        <v>SEPTICEMIA &amp; DISSEMINATED INFECTIONS                                              </v>
      </c>
      <c r="B16" s="19">
        <f>VLOOKUP(LARGE('[1]Top25CCHS_2'!$A$6:$C$309,12),'[1]Top25CCHS_2'!$A$6:$O$309,6,FALSE)</f>
        <v>6</v>
      </c>
      <c r="C16" s="4">
        <f>VLOOKUP(LARGE('[1]Top25CCHS_2'!$A$6:$C$309,12),'[1]Top25CCHS_2'!$A$6:$O$309,7,FALSE)</f>
        <v>8284.03</v>
      </c>
      <c r="D16" s="12">
        <f>VLOOKUP(LARGE('[1]Top25CCHS_2'!$A$6:$C$309,12),'[1]Top25CCHS_2'!$A$6:$O$309,8,FALSE)</f>
        <v>72</v>
      </c>
      <c r="E16" s="4">
        <f>VLOOKUP(LARGE('[1]Top25CCHS_2'!$A$6:$C$309,12),'[1]Top25CCHS_2'!$A$6:$O$309,9,FALSE)</f>
        <v>13366.38</v>
      </c>
      <c r="F16" s="19">
        <f>VLOOKUP(LARGE('[1]Top25CCHS_2'!$A$6:$C$309,12),'[1]Top25CCHS_2'!$A$6:$O$309,10,FALSE)</f>
        <v>230</v>
      </c>
      <c r="G16" s="4">
        <f>VLOOKUP(LARGE('[1]Top25CCHS_2'!$A$6:$C$309,12),'[1]Top25CCHS_2'!$A$6:$O$309,11,FALSE)</f>
        <v>18028.33</v>
      </c>
      <c r="H16" s="12">
        <f>VLOOKUP(LARGE('[1]Top25CCHS_2'!$A$6:$C$309,12),'[1]Top25CCHS_2'!$A$6:$O$309,12,FALSE)</f>
        <v>468</v>
      </c>
      <c r="I16" s="4">
        <f>VLOOKUP(LARGE('[1]Top25CCHS_2'!$A$6:$C$309,12),'[1]Top25CCHS_2'!$A$6:$O$309,13,FALSE)</f>
        <v>38470.48</v>
      </c>
      <c r="J16" s="12">
        <f>VLOOKUP(LARGE('[1]Top25CCHS_2'!$A$6:$C$309,12),'[1]Top25CCHS_2'!$A$6:$O$309,14,FALSE)</f>
        <v>776</v>
      </c>
      <c r="K16" s="4">
        <f>VLOOKUP(LARGE('[1]Top25CCHS_2'!$A$6:$C$309,12),'[1]Top25CCHS_2'!$A$6:$O$309,15,FALSE)</f>
        <v>26654.4</v>
      </c>
    </row>
    <row r="17" spans="1:11" ht="11.25">
      <c r="A17" s="18" t="str">
        <f>VLOOKUP(LARGE('[1]Top25CCHS_2'!$A$5:$C$309,13),'[1]Top25CCHS_2'!$A$5:$C$309,3,FALSE)</f>
        <v>CVA &amp; PRECEREBRAL OCCLUSION  W INFARCT                                            </v>
      </c>
      <c r="B17" s="19">
        <f>VLOOKUP(LARGE('[1]Top25CCHS_2'!$A$6:$C$309,13),'[1]Top25CCHS_2'!$A$6:$O$309,6,FALSE)</f>
        <v>91</v>
      </c>
      <c r="C17" s="4">
        <f>VLOOKUP(LARGE('[1]Top25CCHS_2'!$A$6:$C$309,13),'[1]Top25CCHS_2'!$A$6:$O$309,7,FALSE)</f>
        <v>13766</v>
      </c>
      <c r="D17" s="12">
        <f>VLOOKUP(LARGE('[1]Top25CCHS_2'!$A$6:$C$309,13),'[1]Top25CCHS_2'!$A$6:$O$309,8,FALSE)</f>
        <v>365</v>
      </c>
      <c r="E17" s="4">
        <f>VLOOKUP(LARGE('[1]Top25CCHS_2'!$A$6:$C$309,13),'[1]Top25CCHS_2'!$A$6:$O$309,9,FALSE)</f>
        <v>15594.6</v>
      </c>
      <c r="F17" s="19">
        <f>VLOOKUP(LARGE('[1]Top25CCHS_2'!$A$6:$C$309,13),'[1]Top25CCHS_2'!$A$6:$O$309,10,FALSE)</f>
        <v>251</v>
      </c>
      <c r="G17" s="4">
        <f>VLOOKUP(LARGE('[1]Top25CCHS_2'!$A$6:$C$309,13),'[1]Top25CCHS_2'!$A$6:$O$309,11,FALSE)</f>
        <v>20207.8</v>
      </c>
      <c r="H17" s="12">
        <f>VLOOKUP(LARGE('[1]Top25CCHS_2'!$A$6:$C$309,13),'[1]Top25CCHS_2'!$A$6:$O$309,12,FALSE)</f>
        <v>62</v>
      </c>
      <c r="I17" s="4">
        <f>VLOOKUP(LARGE('[1]Top25CCHS_2'!$A$6:$C$309,13),'[1]Top25CCHS_2'!$A$6:$O$309,13,FALSE)</f>
        <v>36187.71</v>
      </c>
      <c r="J17" s="12">
        <f>VLOOKUP(LARGE('[1]Top25CCHS_2'!$A$6:$C$309,13),'[1]Top25CCHS_2'!$A$6:$O$309,14,FALSE)</f>
        <v>769</v>
      </c>
      <c r="K17" s="4">
        <f>VLOOKUP(LARGE('[1]Top25CCHS_2'!$A$6:$C$309,13),'[1]Top25CCHS_2'!$A$6:$O$309,15,FALSE)</f>
        <v>16876.75</v>
      </c>
    </row>
    <row r="18" spans="1:11" ht="11.25">
      <c r="A18" s="18" t="str">
        <f>VLOOKUP(LARGE('[1]Top25CCHS_2'!$A$5:$C$309,14),'[1]Top25CCHS_2'!$A$5:$C$309,3,FALSE)</f>
        <v>REHABILITATION                                                                    </v>
      </c>
      <c r="B18" s="19">
        <f>VLOOKUP(LARGE('[1]Top25CCHS_2'!$A$6:$C$309,14),'[1]Top25CCHS_2'!$A$6:$O$309,6,FALSE)</f>
        <v>69</v>
      </c>
      <c r="C18" s="4">
        <f>VLOOKUP(LARGE('[1]Top25CCHS_2'!$A$6:$C$309,14),'[1]Top25CCHS_2'!$A$6:$O$309,7,FALSE)</f>
        <v>13248.2</v>
      </c>
      <c r="D18" s="12">
        <f>VLOOKUP(LARGE('[1]Top25CCHS_2'!$A$6:$C$309,14),'[1]Top25CCHS_2'!$A$6:$O$309,8,FALSE)</f>
        <v>286</v>
      </c>
      <c r="E18" s="4">
        <f>VLOOKUP(LARGE('[1]Top25CCHS_2'!$A$6:$C$309,14),'[1]Top25CCHS_2'!$A$6:$O$309,9,FALSE)</f>
        <v>18173.89</v>
      </c>
      <c r="F18" s="19">
        <f>VLOOKUP(LARGE('[1]Top25CCHS_2'!$A$6:$C$309,14),'[1]Top25CCHS_2'!$A$6:$O$309,10,FALSE)</f>
        <v>299</v>
      </c>
      <c r="G18" s="4">
        <f>VLOOKUP(LARGE('[1]Top25CCHS_2'!$A$6:$C$309,14),'[1]Top25CCHS_2'!$A$6:$O$309,11,FALSE)</f>
        <v>28713.7</v>
      </c>
      <c r="H18" s="12">
        <f>VLOOKUP(LARGE('[1]Top25CCHS_2'!$A$6:$C$309,14),'[1]Top25CCHS_2'!$A$6:$O$309,12,FALSE)</f>
        <v>35</v>
      </c>
      <c r="I18" s="4">
        <f>VLOOKUP(LARGE('[1]Top25CCHS_2'!$A$6:$C$309,14),'[1]Top25CCHS_2'!$A$6:$O$309,13,FALSE)</f>
        <v>39357.25</v>
      </c>
      <c r="J18" s="12">
        <f>VLOOKUP(LARGE('[1]Top25CCHS_2'!$A$6:$C$309,14),'[1]Top25CCHS_2'!$A$6:$O$309,14,FALSE)</f>
        <v>689</v>
      </c>
      <c r="K18" s="4">
        <f>VLOOKUP(LARGE('[1]Top25CCHS_2'!$A$6:$C$309,14),'[1]Top25CCHS_2'!$A$6:$O$309,15,FALSE)</f>
        <v>21531.15</v>
      </c>
    </row>
    <row r="19" spans="1:11" ht="11.25">
      <c r="A19" s="18" t="str">
        <f>VLOOKUP(LARGE('[1]Top25CCHS_2'!$A$5:$C$309,15),'[1]Top25CCHS_2'!$A$5:$C$309,3,FALSE)</f>
        <v>CARDIAC ARRHYTHMIA &amp; CONDUCTION DISORDERS                                         </v>
      </c>
      <c r="B19" s="19">
        <f>VLOOKUP(LARGE('[1]Top25CCHS_2'!$A$6:$C$309,15),'[1]Top25CCHS_2'!$A$6:$O$309,6,FALSE)</f>
        <v>171</v>
      </c>
      <c r="C19" s="4">
        <f>VLOOKUP(LARGE('[1]Top25CCHS_2'!$A$6:$C$309,15),'[1]Top25CCHS_2'!$A$6:$O$309,7,FALSE)</f>
        <v>7428.95</v>
      </c>
      <c r="D19" s="12">
        <f>VLOOKUP(LARGE('[1]Top25CCHS_2'!$A$6:$C$309,15),'[1]Top25CCHS_2'!$A$6:$O$309,8,FALSE)</f>
        <v>261</v>
      </c>
      <c r="E19" s="4">
        <f>VLOOKUP(LARGE('[1]Top25CCHS_2'!$A$6:$C$309,15),'[1]Top25CCHS_2'!$A$6:$O$309,9,FALSE)</f>
        <v>10313.25</v>
      </c>
      <c r="F19" s="19">
        <f>VLOOKUP(LARGE('[1]Top25CCHS_2'!$A$6:$C$309,15),'[1]Top25CCHS_2'!$A$6:$O$309,10,FALSE)</f>
        <v>178</v>
      </c>
      <c r="G19" s="4">
        <f>VLOOKUP(LARGE('[1]Top25CCHS_2'!$A$6:$C$309,15),'[1]Top25CCHS_2'!$A$6:$O$309,11,FALSE)</f>
        <v>13673.31</v>
      </c>
      <c r="H19" s="12">
        <f>VLOOKUP(LARGE('[1]Top25CCHS_2'!$A$6:$C$309,15),'[1]Top25CCHS_2'!$A$6:$O$309,12,FALSE)</f>
        <v>52</v>
      </c>
      <c r="I19" s="4">
        <f>VLOOKUP(LARGE('[1]Top25CCHS_2'!$A$6:$C$309,15),'[1]Top25CCHS_2'!$A$6:$O$309,13,FALSE)</f>
        <v>31090.8</v>
      </c>
      <c r="J19" s="12">
        <f>VLOOKUP(LARGE('[1]Top25CCHS_2'!$A$6:$C$309,15),'[1]Top25CCHS_2'!$A$6:$O$309,14,FALSE)</f>
        <v>662</v>
      </c>
      <c r="K19" s="4">
        <f>VLOOKUP(LARGE('[1]Top25CCHS_2'!$A$6:$C$309,15),'[1]Top25CCHS_2'!$A$6:$O$309,15,FALSE)</f>
        <v>10995.7</v>
      </c>
    </row>
    <row r="20" spans="1:11" ht="11.25">
      <c r="A20" s="18" t="str">
        <f>VLOOKUP(LARGE('[1]Top25CCHS_2'!$A$5:$C$309,16),'[1]Top25CCHS_2'!$A$5:$C$309,3,FALSE)</f>
        <v>DORSAL &amp; LUMBAR FUSION PROC EXCEPT FOR CURVATURE OF BACK                          </v>
      </c>
      <c r="B20" s="19">
        <f>VLOOKUP(LARGE('[1]Top25CCHS_2'!$A$6:$C$309,16),'[1]Top25CCHS_2'!$A$6:$O$309,6,FALSE)</f>
        <v>354</v>
      </c>
      <c r="C20" s="4">
        <f>VLOOKUP(LARGE('[1]Top25CCHS_2'!$A$6:$C$309,16),'[1]Top25CCHS_2'!$A$6:$O$309,7,FALSE)</f>
        <v>53676.33</v>
      </c>
      <c r="D20" s="12">
        <f>VLOOKUP(LARGE('[1]Top25CCHS_2'!$A$6:$C$309,16),'[1]Top25CCHS_2'!$A$6:$O$309,8,FALSE)</f>
        <v>232</v>
      </c>
      <c r="E20" s="4">
        <f>VLOOKUP(LARGE('[1]Top25CCHS_2'!$A$6:$C$309,16),'[1]Top25CCHS_2'!$A$6:$O$309,9,FALSE)</f>
        <v>61388.73</v>
      </c>
      <c r="F20" s="19">
        <f>VLOOKUP(LARGE('[1]Top25CCHS_2'!$A$6:$C$309,16),'[1]Top25CCHS_2'!$A$6:$O$309,10,FALSE)</f>
        <v>66</v>
      </c>
      <c r="G20" s="4">
        <f>VLOOKUP(LARGE('[1]Top25CCHS_2'!$A$6:$C$309,16),'[1]Top25CCHS_2'!$A$6:$O$309,11,FALSE)</f>
        <v>79421.58</v>
      </c>
      <c r="H20" s="12">
        <f>VLOOKUP(LARGE('[1]Top25CCHS_2'!$A$6:$C$309,16),'[1]Top25CCHS_2'!$A$6:$O$309,12,FALSE)</f>
        <v>2</v>
      </c>
      <c r="I20" s="4">
        <f>VLOOKUP(LARGE('[1]Top25CCHS_2'!$A$6:$C$309,16),'[1]Top25CCHS_2'!$A$6:$O$309,13,FALSE)</f>
        <v>125339.23</v>
      </c>
      <c r="J20" s="12">
        <f>VLOOKUP(LARGE('[1]Top25CCHS_2'!$A$6:$C$309,16),'[1]Top25CCHS_2'!$A$6:$O$309,14,FALSE)</f>
        <v>654</v>
      </c>
      <c r="K20" s="4">
        <f>VLOOKUP(LARGE('[1]Top25CCHS_2'!$A$6:$C$309,16),'[1]Top25CCHS_2'!$A$6:$O$309,15,FALSE)</f>
        <v>57275.75</v>
      </c>
    </row>
    <row r="21" spans="1:11" ht="11.25">
      <c r="A21" s="18" t="str">
        <f>VLOOKUP(LARGE('[1]Top25CCHS_2'!$A$5:$C$309,17),'[1]Top25CCHS_2'!$A$5:$C$309,3,FALSE)</f>
        <v>PERCUTANEOUS CARDIOVASCULAR PROCEDURES W/O AMI                                    </v>
      </c>
      <c r="B21" s="19">
        <f>VLOOKUP(LARGE('[1]Top25CCHS_2'!$A$6:$C$309,17),'[1]Top25CCHS_2'!$A$6:$O$309,6,FALSE)</f>
        <v>218</v>
      </c>
      <c r="C21" s="4">
        <f>VLOOKUP(LARGE('[1]Top25CCHS_2'!$A$6:$C$309,17),'[1]Top25CCHS_2'!$A$6:$O$309,7,FALSE)</f>
        <v>37594.6</v>
      </c>
      <c r="D21" s="12">
        <f>VLOOKUP(LARGE('[1]Top25CCHS_2'!$A$6:$C$309,17),'[1]Top25CCHS_2'!$A$6:$O$309,8,FALSE)</f>
        <v>211</v>
      </c>
      <c r="E21" s="4">
        <f>VLOOKUP(LARGE('[1]Top25CCHS_2'!$A$6:$C$309,17),'[1]Top25CCHS_2'!$A$6:$O$309,9,FALSE)</f>
        <v>40652.05</v>
      </c>
      <c r="F21" s="19">
        <f>VLOOKUP(LARGE('[1]Top25CCHS_2'!$A$6:$C$309,17),'[1]Top25CCHS_2'!$A$6:$O$309,10,FALSE)</f>
        <v>111</v>
      </c>
      <c r="G21" s="4">
        <f>VLOOKUP(LARGE('[1]Top25CCHS_2'!$A$6:$C$309,17),'[1]Top25CCHS_2'!$A$6:$O$309,11,FALSE)</f>
        <v>45900.47</v>
      </c>
      <c r="H21" s="12">
        <f>VLOOKUP(LARGE('[1]Top25CCHS_2'!$A$6:$C$309,17),'[1]Top25CCHS_2'!$A$6:$O$309,12,FALSE)</f>
        <v>36</v>
      </c>
      <c r="I21" s="4">
        <f>VLOOKUP(LARGE('[1]Top25CCHS_2'!$A$6:$C$309,17),'[1]Top25CCHS_2'!$A$6:$O$309,13,FALSE)</f>
        <v>79318.88</v>
      </c>
      <c r="J21" s="12">
        <f>VLOOKUP(LARGE('[1]Top25CCHS_2'!$A$6:$C$309,17),'[1]Top25CCHS_2'!$A$6:$O$309,14,FALSE)</f>
        <v>576</v>
      </c>
      <c r="K21" s="4">
        <f>VLOOKUP(LARGE('[1]Top25CCHS_2'!$A$6:$C$309,17),'[1]Top25CCHS_2'!$A$6:$O$309,15,FALSE)</f>
        <v>40487.76</v>
      </c>
    </row>
    <row r="22" spans="1:11" ht="11.25">
      <c r="A22" s="18" t="str">
        <f>VLOOKUP(LARGE('[1]Top25CCHS_2'!$A$5:$C$309,18),'[1]Top25CCHS_2'!$A$5:$C$309,3,FALSE)</f>
        <v>RENAL FAILURE                                                                     </v>
      </c>
      <c r="B22" s="19">
        <f>VLOOKUP(LARGE('[1]Top25CCHS_2'!$A$6:$C$309,18),'[1]Top25CCHS_2'!$A$6:$O$309,6,FALSE)</f>
        <v>3</v>
      </c>
      <c r="C22" s="4">
        <f>VLOOKUP(LARGE('[1]Top25CCHS_2'!$A$6:$C$309,18),'[1]Top25CCHS_2'!$A$6:$O$309,7,FALSE)</f>
        <v>10974.75</v>
      </c>
      <c r="D22" s="12">
        <f>VLOOKUP(LARGE('[1]Top25CCHS_2'!$A$6:$C$309,18),'[1]Top25CCHS_2'!$A$6:$O$309,8,FALSE)</f>
        <v>43</v>
      </c>
      <c r="E22" s="4">
        <f>VLOOKUP(LARGE('[1]Top25CCHS_2'!$A$6:$C$309,18),'[1]Top25CCHS_2'!$A$6:$O$309,9,FALSE)</f>
        <v>11101.95</v>
      </c>
      <c r="F22" s="19">
        <f>VLOOKUP(LARGE('[1]Top25CCHS_2'!$A$6:$C$309,18),'[1]Top25CCHS_2'!$A$6:$O$309,10,FALSE)</f>
        <v>471</v>
      </c>
      <c r="G22" s="4">
        <f>VLOOKUP(LARGE('[1]Top25CCHS_2'!$A$6:$C$309,18),'[1]Top25CCHS_2'!$A$6:$O$309,11,FALSE)</f>
        <v>13259.3</v>
      </c>
      <c r="H22" s="12">
        <f>VLOOKUP(LARGE('[1]Top25CCHS_2'!$A$6:$C$309,18),'[1]Top25CCHS_2'!$A$6:$O$309,12,FALSE)</f>
        <v>56</v>
      </c>
      <c r="I22" s="4">
        <f>VLOOKUP(LARGE('[1]Top25CCHS_2'!$A$6:$C$309,18),'[1]Top25CCHS_2'!$A$6:$O$309,13,FALSE)</f>
        <v>28991.4</v>
      </c>
      <c r="J22" s="12">
        <f>VLOOKUP(LARGE('[1]Top25CCHS_2'!$A$6:$C$309,18),'[1]Top25CCHS_2'!$A$6:$O$309,14,FALSE)</f>
        <v>573</v>
      </c>
      <c r="K22" s="4">
        <f>VLOOKUP(LARGE('[1]Top25CCHS_2'!$A$6:$C$309,18),'[1]Top25CCHS_2'!$A$6:$O$309,15,FALSE)</f>
        <v>14043.25</v>
      </c>
    </row>
    <row r="23" spans="1:11" ht="11.25">
      <c r="A23" s="18" t="str">
        <f>VLOOKUP(LARGE('[1]Top25CCHS_2'!$A$5:$C$309,19),'[1]Top25CCHS_2'!$A$5:$C$309,3,FALSE)</f>
        <v>OTHER VASCULAR PROCEDURES                                                         </v>
      </c>
      <c r="B23" s="19">
        <f>VLOOKUP(LARGE('[1]Top25CCHS_2'!$A$6:$C$309,19),'[1]Top25CCHS_2'!$A$6:$O$309,6,FALSE)</f>
        <v>179</v>
      </c>
      <c r="C23" s="4">
        <f>VLOOKUP(LARGE('[1]Top25CCHS_2'!$A$6:$C$309,19),'[1]Top25CCHS_2'!$A$6:$O$309,7,FALSE)</f>
        <v>36070.3</v>
      </c>
      <c r="D23" s="12">
        <f>VLOOKUP(LARGE('[1]Top25CCHS_2'!$A$6:$C$309,19),'[1]Top25CCHS_2'!$A$6:$O$309,8,FALSE)</f>
        <v>207</v>
      </c>
      <c r="E23" s="4">
        <f>VLOOKUP(LARGE('[1]Top25CCHS_2'!$A$6:$C$309,19),'[1]Top25CCHS_2'!$A$6:$O$309,9,FALSE)</f>
        <v>45608.15</v>
      </c>
      <c r="F23" s="19">
        <f>VLOOKUP(LARGE('[1]Top25CCHS_2'!$A$6:$C$309,19),'[1]Top25CCHS_2'!$A$6:$O$309,10,FALSE)</f>
        <v>115</v>
      </c>
      <c r="G23" s="4">
        <f>VLOOKUP(LARGE('[1]Top25CCHS_2'!$A$6:$C$309,19),'[1]Top25CCHS_2'!$A$6:$O$309,11,FALSE)</f>
        <v>64788.15</v>
      </c>
      <c r="H23" s="12">
        <f>VLOOKUP(LARGE('[1]Top25CCHS_2'!$A$6:$C$309,19),'[1]Top25CCHS_2'!$A$6:$O$309,12,FALSE)</f>
        <v>36</v>
      </c>
      <c r="I23" s="4">
        <f>VLOOKUP(LARGE('[1]Top25CCHS_2'!$A$6:$C$309,19),'[1]Top25CCHS_2'!$A$6:$O$309,13,FALSE)</f>
        <v>75581.55</v>
      </c>
      <c r="J23" s="12">
        <f>VLOOKUP(LARGE('[1]Top25CCHS_2'!$A$6:$C$309,19),'[1]Top25CCHS_2'!$A$6:$O$309,14,FALSE)</f>
        <v>537</v>
      </c>
      <c r="K23" s="4">
        <f>VLOOKUP(LARGE('[1]Top25CCHS_2'!$A$6:$C$309,19),'[1]Top25CCHS_2'!$A$6:$O$309,15,FALSE)</f>
        <v>47744.85</v>
      </c>
    </row>
    <row r="24" spans="1:11" ht="11.25">
      <c r="A24" s="18" t="str">
        <f>VLOOKUP(LARGE('[1]Top25CCHS_2'!$A$5:$C$309,20),'[1]Top25CCHS_2'!$A$5:$C$309,3,FALSE)</f>
        <v>OTHER BACK &amp; NECK DISORDERS, FRACTURES &amp; INJURIES                                 </v>
      </c>
      <c r="B24" s="19">
        <f>VLOOKUP(LARGE('[1]Top25CCHS_2'!$A$6:$C$309,20),'[1]Top25CCHS_2'!$A$6:$O$309,6,FALSE)</f>
        <v>179</v>
      </c>
      <c r="C24" s="4">
        <f>VLOOKUP(LARGE('[1]Top25CCHS_2'!$A$6:$C$309,20),'[1]Top25CCHS_2'!$A$6:$O$309,7,FALSE)</f>
        <v>8151.9</v>
      </c>
      <c r="D24" s="12">
        <f>VLOOKUP(LARGE('[1]Top25CCHS_2'!$A$6:$C$309,20),'[1]Top25CCHS_2'!$A$6:$O$309,8,FALSE)</f>
        <v>202</v>
      </c>
      <c r="E24" s="4">
        <f>VLOOKUP(LARGE('[1]Top25CCHS_2'!$A$6:$C$309,20),'[1]Top25CCHS_2'!$A$6:$O$309,9,FALSE)</f>
        <v>11894.93</v>
      </c>
      <c r="F24" s="19">
        <f>VLOOKUP(LARGE('[1]Top25CCHS_2'!$A$6:$C$309,20),'[1]Top25CCHS_2'!$A$6:$O$309,10,FALSE)</f>
        <v>136</v>
      </c>
      <c r="G24" s="4">
        <f>VLOOKUP(LARGE('[1]Top25CCHS_2'!$A$6:$C$309,20),'[1]Top25CCHS_2'!$A$6:$O$309,11,FALSE)</f>
        <v>14255.58</v>
      </c>
      <c r="H24" s="12">
        <f>VLOOKUP(LARGE('[1]Top25CCHS_2'!$A$6:$C$309,20),'[1]Top25CCHS_2'!$A$6:$O$309,12,FALSE)</f>
        <v>15</v>
      </c>
      <c r="I24" s="4">
        <f>VLOOKUP(LARGE('[1]Top25CCHS_2'!$A$6:$C$309,20),'[1]Top25CCHS_2'!$A$6:$O$309,13,FALSE)</f>
        <v>27528.2</v>
      </c>
      <c r="J24" s="12">
        <f>VLOOKUP(LARGE('[1]Top25CCHS_2'!$A$6:$C$309,20),'[1]Top25CCHS_2'!$A$6:$O$309,14,FALSE)</f>
        <v>532</v>
      </c>
      <c r="K24" s="4">
        <f>VLOOKUP(LARGE('[1]Top25CCHS_2'!$A$6:$C$309,20),'[1]Top25CCHS_2'!$A$6:$O$309,15,FALSE)</f>
        <v>10945.7</v>
      </c>
    </row>
    <row r="25" spans="1:11" ht="11.25">
      <c r="A25" s="18" t="str">
        <f>VLOOKUP(LARGE('[1]Top25CCHS_2'!$A$5:$C$309,21),'[1]Top25CCHS_2'!$A$5:$C$309,3,FALSE)</f>
        <v>SYNCOPE &amp; COLLAPSE                                                                </v>
      </c>
      <c r="B25" s="19">
        <f>VLOOKUP(LARGE('[1]Top25CCHS_2'!$A$6:$C$309,21),'[1]Top25CCHS_2'!$A$6:$O$309,6,FALSE)</f>
        <v>116</v>
      </c>
      <c r="C25" s="4">
        <f>VLOOKUP(LARGE('[1]Top25CCHS_2'!$A$6:$C$309,21),'[1]Top25CCHS_2'!$A$6:$O$309,7,FALSE)</f>
        <v>9268.95</v>
      </c>
      <c r="D25" s="12">
        <f>VLOOKUP(LARGE('[1]Top25CCHS_2'!$A$6:$C$309,21),'[1]Top25CCHS_2'!$A$6:$O$309,8,FALSE)</f>
        <v>244</v>
      </c>
      <c r="E25" s="4">
        <f>VLOOKUP(LARGE('[1]Top25CCHS_2'!$A$6:$C$309,21),'[1]Top25CCHS_2'!$A$6:$O$309,9,FALSE)</f>
        <v>11640.83</v>
      </c>
      <c r="F25" s="19">
        <f>VLOOKUP(LARGE('[1]Top25CCHS_2'!$A$6:$C$309,21),'[1]Top25CCHS_2'!$A$6:$O$309,10,FALSE)</f>
        <v>145</v>
      </c>
      <c r="G25" s="4">
        <f>VLOOKUP(LARGE('[1]Top25CCHS_2'!$A$6:$C$309,21),'[1]Top25CCHS_2'!$A$6:$O$309,11,FALSE)</f>
        <v>12675.85</v>
      </c>
      <c r="H25" s="12">
        <f>VLOOKUP(LARGE('[1]Top25CCHS_2'!$A$6:$C$309,21),'[1]Top25CCHS_2'!$A$6:$O$309,12,FALSE)</f>
        <v>11</v>
      </c>
      <c r="I25" s="4">
        <f>VLOOKUP(LARGE('[1]Top25CCHS_2'!$A$6:$C$309,21),'[1]Top25CCHS_2'!$A$6:$O$309,13,FALSE)</f>
        <v>24496.8</v>
      </c>
      <c r="J25" s="12">
        <f>VLOOKUP(LARGE('[1]Top25CCHS_2'!$A$6:$C$309,21),'[1]Top25CCHS_2'!$A$6:$O$309,14,FALSE)</f>
        <v>516</v>
      </c>
      <c r="K25" s="4">
        <f>VLOOKUP(LARGE('[1]Top25CCHS_2'!$A$6:$C$309,21),'[1]Top25CCHS_2'!$A$6:$O$309,15,FALSE)</f>
        <v>11389.25</v>
      </c>
    </row>
    <row r="26" spans="1:11" ht="11.25">
      <c r="A26" s="18" t="str">
        <f>VLOOKUP(LARGE('[1]Top25CCHS_2'!$A$5:$C$309,22),'[1]Top25CCHS_2'!$A$5:$C$309,3,FALSE)</f>
        <v>DIABETES                                                                          </v>
      </c>
      <c r="B26" s="19">
        <f>VLOOKUP(LARGE('[1]Top25CCHS_2'!$A$6:$C$309,22),'[1]Top25CCHS_2'!$A$6:$O$309,6,FALSE)</f>
        <v>54</v>
      </c>
      <c r="C26" s="4">
        <f>VLOOKUP(LARGE('[1]Top25CCHS_2'!$A$6:$C$309,22),'[1]Top25CCHS_2'!$A$6:$O$309,7,FALSE)</f>
        <v>5693.15</v>
      </c>
      <c r="D26" s="12">
        <f>VLOOKUP(LARGE('[1]Top25CCHS_2'!$A$6:$C$309,22),'[1]Top25CCHS_2'!$A$6:$O$309,8,FALSE)</f>
        <v>215</v>
      </c>
      <c r="E26" s="4">
        <f>VLOOKUP(LARGE('[1]Top25CCHS_2'!$A$6:$C$309,22),'[1]Top25CCHS_2'!$A$6:$O$309,9,FALSE)</f>
        <v>7788.65</v>
      </c>
      <c r="F26" s="19">
        <f>VLOOKUP(LARGE('[1]Top25CCHS_2'!$A$6:$C$309,22),'[1]Top25CCHS_2'!$A$6:$O$309,10,FALSE)</f>
        <v>196</v>
      </c>
      <c r="G26" s="4">
        <f>VLOOKUP(LARGE('[1]Top25CCHS_2'!$A$6:$C$309,22),'[1]Top25CCHS_2'!$A$6:$O$309,11,FALSE)</f>
        <v>11203.63</v>
      </c>
      <c r="H26" s="12">
        <f>VLOOKUP(LARGE('[1]Top25CCHS_2'!$A$6:$C$309,22),'[1]Top25CCHS_2'!$A$6:$O$309,12,FALSE)</f>
        <v>40</v>
      </c>
      <c r="I26" s="4">
        <f>VLOOKUP(LARGE('[1]Top25CCHS_2'!$A$6:$C$309,22),'[1]Top25CCHS_2'!$A$6:$O$309,13,FALSE)</f>
        <v>24537.7</v>
      </c>
      <c r="J26" s="12">
        <f>VLOOKUP(LARGE('[1]Top25CCHS_2'!$A$6:$C$309,22),'[1]Top25CCHS_2'!$A$6:$O$309,14,FALSE)</f>
        <v>505</v>
      </c>
      <c r="K26" s="4">
        <f>VLOOKUP(LARGE('[1]Top25CCHS_2'!$A$6:$C$309,22),'[1]Top25CCHS_2'!$A$6:$O$309,15,FALSE)</f>
        <v>9220.35</v>
      </c>
    </row>
    <row r="27" spans="1:11" ht="11.25">
      <c r="A27" s="18" t="str">
        <f>VLOOKUP(LARGE('[1]Top25CCHS_2'!$A$5:$C$309,23),'[1]Top25CCHS_2'!$A$5:$C$309,3,FALSE)</f>
        <v>LAPAROSCOPIC CHOLECYSTECTOMY                                                      </v>
      </c>
      <c r="B27" s="19">
        <f>VLOOKUP(LARGE('[1]Top25CCHS_2'!$A$6:$C$309,23),'[1]Top25CCHS_2'!$A$6:$O$309,6,FALSE)</f>
        <v>230</v>
      </c>
      <c r="C27" s="4">
        <f>VLOOKUP(LARGE('[1]Top25CCHS_2'!$A$6:$C$309,23),'[1]Top25CCHS_2'!$A$6:$O$309,7,FALSE)</f>
        <v>13160.3</v>
      </c>
      <c r="D27" s="12">
        <f>VLOOKUP(LARGE('[1]Top25CCHS_2'!$A$6:$C$309,23),'[1]Top25CCHS_2'!$A$6:$O$309,8,FALSE)</f>
        <v>220</v>
      </c>
      <c r="E27" s="4">
        <f>VLOOKUP(LARGE('[1]Top25CCHS_2'!$A$6:$C$309,23),'[1]Top25CCHS_2'!$A$6:$O$309,9,FALSE)</f>
        <v>15815.65</v>
      </c>
      <c r="F27" s="19">
        <f>VLOOKUP(LARGE('[1]Top25CCHS_2'!$A$6:$C$309,23),'[1]Top25CCHS_2'!$A$6:$O$309,10,FALSE)</f>
        <v>43</v>
      </c>
      <c r="G27" s="4">
        <f>VLOOKUP(LARGE('[1]Top25CCHS_2'!$A$6:$C$309,23),'[1]Top25CCHS_2'!$A$6:$O$309,11,FALSE)</f>
        <v>27321.7</v>
      </c>
      <c r="H27" s="12">
        <f>VLOOKUP(LARGE('[1]Top25CCHS_2'!$A$6:$C$309,23),'[1]Top25CCHS_2'!$A$6:$O$309,12,FALSE)</f>
        <v>10</v>
      </c>
      <c r="I27" s="4">
        <f>VLOOKUP(LARGE('[1]Top25CCHS_2'!$A$6:$C$309,23),'[1]Top25CCHS_2'!$A$6:$O$309,13,FALSE)</f>
        <v>57822.05</v>
      </c>
      <c r="J27" s="12">
        <f>VLOOKUP(LARGE('[1]Top25CCHS_2'!$A$6:$C$309,23),'[1]Top25CCHS_2'!$A$6:$O$309,14,FALSE)</f>
        <v>503</v>
      </c>
      <c r="K27" s="4">
        <f>VLOOKUP(LARGE('[1]Top25CCHS_2'!$A$6:$C$309,23),'[1]Top25CCHS_2'!$A$6:$O$309,15,FALSE)</f>
        <v>15084.45</v>
      </c>
    </row>
    <row r="28" spans="1:11" ht="11.25">
      <c r="A28" s="18" t="str">
        <f>VLOOKUP(LARGE('[1]Top25CCHS_2'!$A$5:$C$309,24),'[1]Top25CCHS_2'!$A$5:$C$309,3,FALSE)</f>
        <v>OTHER DIGESTIVE SYSTEM DIAGNOSES                                                  </v>
      </c>
      <c r="B28" s="19">
        <f>VLOOKUP(LARGE('[1]Top25CCHS_2'!$A$6:$C$309,24),'[1]Top25CCHS_2'!$A$6:$O$309,6,FALSE)</f>
        <v>169</v>
      </c>
      <c r="C28" s="4">
        <f>VLOOKUP(LARGE('[1]Top25CCHS_2'!$A$6:$C$309,24),'[1]Top25CCHS_2'!$A$6:$O$309,7,FALSE)</f>
        <v>7160.2</v>
      </c>
      <c r="D28" s="12">
        <f>VLOOKUP(LARGE('[1]Top25CCHS_2'!$A$6:$C$309,24),'[1]Top25CCHS_2'!$A$6:$O$309,8,FALSE)</f>
        <v>175</v>
      </c>
      <c r="E28" s="4">
        <f>VLOOKUP(LARGE('[1]Top25CCHS_2'!$A$6:$C$309,24),'[1]Top25CCHS_2'!$A$6:$O$309,9,FALSE)</f>
        <v>9815.6</v>
      </c>
      <c r="F28" s="19">
        <f>VLOOKUP(LARGE('[1]Top25CCHS_2'!$A$6:$C$309,24),'[1]Top25CCHS_2'!$A$6:$O$309,10,FALSE)</f>
        <v>130</v>
      </c>
      <c r="G28" s="4">
        <f>VLOOKUP(LARGE('[1]Top25CCHS_2'!$A$6:$C$309,24),'[1]Top25CCHS_2'!$A$6:$O$309,11,FALSE)</f>
        <v>15588.28</v>
      </c>
      <c r="H28" s="12">
        <f>VLOOKUP(LARGE('[1]Top25CCHS_2'!$A$6:$C$309,24),'[1]Top25CCHS_2'!$A$6:$O$309,12,FALSE)</f>
        <v>19</v>
      </c>
      <c r="I28" s="4">
        <f>VLOOKUP(LARGE('[1]Top25CCHS_2'!$A$6:$C$309,24),'[1]Top25CCHS_2'!$A$6:$O$309,13,FALSE)</f>
        <v>32100.5</v>
      </c>
      <c r="J28" s="12">
        <f>VLOOKUP(LARGE('[1]Top25CCHS_2'!$A$6:$C$309,24),'[1]Top25CCHS_2'!$A$6:$O$309,14,FALSE)</f>
        <v>493</v>
      </c>
      <c r="K28" s="4">
        <f>VLOOKUP(LARGE('[1]Top25CCHS_2'!$A$6:$C$309,24),'[1]Top25CCHS_2'!$A$6:$O$309,15,FALSE)</f>
        <v>10174.9</v>
      </c>
    </row>
    <row r="29" spans="1:11" ht="12" thickBot="1">
      <c r="A29" s="20" t="str">
        <f>VLOOKUP(LARGE('[1]Top25CCHS_2'!$A$5:$C$309,25),'[1]Top25CCHS_2'!$A$5:$C$309,3,FALSE)</f>
        <v>OTHER ANTEPARTUM DIAGNOSES                                                        </v>
      </c>
      <c r="B29" s="21">
        <f>VLOOKUP(LARGE('[1]Top25CCHS_2'!$A$6:$C$309,25),'[1]Top25CCHS_2'!$A$6:$O$309,6,FALSE)</f>
        <v>142</v>
      </c>
      <c r="C29" s="22">
        <f>VLOOKUP(LARGE('[1]Top25CCHS_2'!$A$6:$C$309,25),'[1]Top25CCHS_2'!$A$6:$O$309,7,FALSE)</f>
        <v>3401.2</v>
      </c>
      <c r="D29" s="23">
        <f>VLOOKUP(LARGE('[1]Top25CCHS_2'!$A$6:$C$309,25),'[1]Top25CCHS_2'!$A$6:$O$309,8,FALSE)</f>
        <v>233</v>
      </c>
      <c r="E29" s="22">
        <f>VLOOKUP(LARGE('[1]Top25CCHS_2'!$A$6:$C$309,25),'[1]Top25CCHS_2'!$A$6:$O$309,9,FALSE)</f>
        <v>4468.85</v>
      </c>
      <c r="F29" s="21">
        <f>VLOOKUP(LARGE('[1]Top25CCHS_2'!$A$6:$C$309,25),'[1]Top25CCHS_2'!$A$6:$O$309,10,FALSE)</f>
        <v>84</v>
      </c>
      <c r="G29" s="22">
        <f>VLOOKUP(LARGE('[1]Top25CCHS_2'!$A$6:$C$309,25),'[1]Top25CCHS_2'!$A$6:$O$309,11,FALSE)</f>
        <v>8694.13</v>
      </c>
      <c r="H29" s="23">
        <f>VLOOKUP(LARGE('[1]Top25CCHS_2'!$A$6:$C$309,25),'[1]Top25CCHS_2'!$A$6:$O$309,12,FALSE)</f>
        <v>0</v>
      </c>
      <c r="I29" s="22" t="str">
        <f>VLOOKUP(LARGE('[1]Top25CCHS_2'!$A$6:$C$309,25),'[1]Top25CCHS_2'!$A$6:$O$309,13,FALSE)</f>
        <v>.</v>
      </c>
      <c r="J29" s="23">
        <f>VLOOKUP(LARGE('[1]Top25CCHS_2'!$A$6:$C$309,25),'[1]Top25CCHS_2'!$A$6:$O$309,14,FALSE)</f>
        <v>459</v>
      </c>
      <c r="K29" s="22">
        <f>VLOOKUP(LARGE('[1]Top25CCHS_2'!$A$6:$C$309,25),'[1]Top25CCHS_2'!$A$6:$O$309,15,FALSE)</f>
        <v>4331.85</v>
      </c>
    </row>
    <row r="30" spans="2:9" ht="12" thickTop="1">
      <c r="B30" s="6"/>
      <c r="C30" s="6"/>
      <c r="D30" s="6"/>
      <c r="E30" s="7"/>
      <c r="F30" s="6"/>
      <c r="G30" s="6"/>
      <c r="H30" s="6"/>
      <c r="I30" s="6"/>
    </row>
    <row r="34" spans="1:1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1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1.25">
      <c r="A37" s="3"/>
      <c r="B37" s="5"/>
      <c r="C37" s="5"/>
      <c r="D37" s="5"/>
      <c r="E37" s="11"/>
      <c r="F37" s="5"/>
      <c r="G37" s="5"/>
      <c r="H37" s="5"/>
      <c r="I37" s="5"/>
      <c r="J37" s="5"/>
      <c r="K37" s="5"/>
    </row>
    <row r="38" spans="1:11" ht="11.25">
      <c r="A38" s="3"/>
      <c r="B38" s="5"/>
      <c r="C38" s="5"/>
      <c r="D38" s="5"/>
      <c r="E38" s="11"/>
      <c r="F38" s="5"/>
      <c r="G38" s="5"/>
      <c r="H38" s="5"/>
      <c r="I38" s="5"/>
      <c r="J38" s="5"/>
      <c r="K38" s="5"/>
    </row>
    <row r="39" spans="1:11" ht="11.25">
      <c r="A39" s="3"/>
      <c r="B39" s="5"/>
      <c r="C39" s="5"/>
      <c r="D39" s="5"/>
      <c r="E39" s="11"/>
      <c r="F39" s="5"/>
      <c r="G39" s="5"/>
      <c r="H39" s="5"/>
      <c r="I39" s="5"/>
      <c r="J39" s="5"/>
      <c r="K39" s="5"/>
    </row>
    <row r="40" spans="1:11" ht="11.25">
      <c r="A40" s="3"/>
      <c r="B40" s="5"/>
      <c r="C40" s="5"/>
      <c r="D40" s="5"/>
      <c r="E40" s="11"/>
      <c r="F40" s="5"/>
      <c r="G40" s="5"/>
      <c r="H40" s="5"/>
      <c r="I40" s="5"/>
      <c r="J40" s="5"/>
      <c r="K40" s="5"/>
    </row>
    <row r="41" spans="1:11" ht="11.25">
      <c r="A41" s="3"/>
      <c r="B41" s="5"/>
      <c r="C41" s="5"/>
      <c r="D41" s="5"/>
      <c r="E41" s="11"/>
      <c r="F41" s="5"/>
      <c r="G41" s="5"/>
      <c r="H41" s="5"/>
      <c r="I41" s="5"/>
      <c r="J41" s="5"/>
      <c r="K41" s="5"/>
    </row>
    <row r="42" spans="1:11" ht="11.25">
      <c r="A42" s="3"/>
      <c r="B42" s="5"/>
      <c r="C42" s="5"/>
      <c r="D42" s="5"/>
      <c r="E42" s="11"/>
      <c r="F42" s="5"/>
      <c r="G42" s="5"/>
      <c r="H42" s="5"/>
      <c r="I42" s="5"/>
      <c r="J42" s="5"/>
      <c r="K42" s="5"/>
    </row>
    <row r="43" spans="1:11" ht="11.25">
      <c r="A43" s="3"/>
      <c r="B43" s="5"/>
      <c r="C43" s="5"/>
      <c r="D43" s="5"/>
      <c r="E43" s="11"/>
      <c r="F43" s="5"/>
      <c r="G43" s="5"/>
      <c r="H43" s="5"/>
      <c r="I43" s="5"/>
      <c r="J43" s="5"/>
      <c r="K43" s="5"/>
    </row>
    <row r="44" spans="1:11" ht="11.25">
      <c r="A44" s="3"/>
      <c r="B44" s="5"/>
      <c r="C44" s="5"/>
      <c r="D44" s="5"/>
      <c r="E44" s="11"/>
      <c r="F44" s="5"/>
      <c r="G44" s="5"/>
      <c r="H44" s="5"/>
      <c r="I44" s="5"/>
      <c r="J44" s="5"/>
      <c r="K44" s="5"/>
    </row>
    <row r="45" spans="1:11" ht="11.25">
      <c r="A45" s="3"/>
      <c r="B45" s="5"/>
      <c r="C45" s="5"/>
      <c r="D45" s="5"/>
      <c r="E45" s="11"/>
      <c r="F45" s="5"/>
      <c r="G45" s="5"/>
      <c r="H45" s="5"/>
      <c r="I45" s="5"/>
      <c r="J45" s="5"/>
      <c r="K45" s="5"/>
    </row>
    <row r="46" spans="1:11" ht="11.25">
      <c r="A46" s="3"/>
      <c r="B46" s="5"/>
      <c r="C46" s="5"/>
      <c r="D46" s="5"/>
      <c r="E46" s="11"/>
      <c r="F46" s="5"/>
      <c r="G46" s="5"/>
      <c r="H46" s="5"/>
      <c r="I46" s="5"/>
      <c r="J46" s="5"/>
      <c r="K46" s="5"/>
    </row>
    <row r="47" spans="1:11" ht="11.25">
      <c r="A47" s="3"/>
      <c r="B47" s="5"/>
      <c r="C47" s="5"/>
      <c r="D47" s="5"/>
      <c r="E47" s="11"/>
      <c r="F47" s="5"/>
      <c r="G47" s="5"/>
      <c r="H47" s="5"/>
      <c r="I47" s="5"/>
      <c r="J47" s="5"/>
      <c r="K47" s="5"/>
    </row>
    <row r="48" spans="1:11" ht="11.25">
      <c r="A48" s="3"/>
      <c r="B48" s="5"/>
      <c r="C48" s="5"/>
      <c r="D48" s="5"/>
      <c r="E48" s="11"/>
      <c r="F48" s="5"/>
      <c r="G48" s="5"/>
      <c r="H48" s="5"/>
      <c r="I48" s="5"/>
      <c r="J48" s="5"/>
      <c r="K48" s="5"/>
    </row>
    <row r="49" spans="1:11" ht="11.25">
      <c r="A49" s="3"/>
      <c r="B49" s="5"/>
      <c r="C49" s="5"/>
      <c r="D49" s="5"/>
      <c r="E49" s="11"/>
      <c r="F49" s="5"/>
      <c r="G49" s="5"/>
      <c r="H49" s="5"/>
      <c r="I49" s="5"/>
      <c r="J49" s="5"/>
      <c r="K49" s="5"/>
    </row>
    <row r="50" spans="1:11" ht="11.25">
      <c r="A50" s="3"/>
      <c r="B50" s="5"/>
      <c r="C50" s="5"/>
      <c r="D50" s="5"/>
      <c r="E50" s="11"/>
      <c r="F50" s="5"/>
      <c r="G50" s="5"/>
      <c r="H50" s="5"/>
      <c r="I50" s="5"/>
      <c r="J50" s="5"/>
      <c r="K50" s="5"/>
    </row>
    <row r="51" spans="1:11" ht="11.25">
      <c r="A51" s="3"/>
      <c r="B51" s="5"/>
      <c r="C51" s="5"/>
      <c r="D51" s="5"/>
      <c r="E51" s="11"/>
      <c r="F51" s="5"/>
      <c r="G51" s="5"/>
      <c r="H51" s="5"/>
      <c r="I51" s="5"/>
      <c r="J51" s="5"/>
      <c r="K51" s="5"/>
    </row>
    <row r="52" spans="1:11" ht="11.25">
      <c r="A52" s="3"/>
      <c r="B52" s="5"/>
      <c r="C52" s="5"/>
      <c r="D52" s="5"/>
      <c r="E52" s="11"/>
      <c r="F52" s="5"/>
      <c r="G52" s="5"/>
      <c r="H52" s="5"/>
      <c r="I52" s="5"/>
      <c r="J52" s="5"/>
      <c r="K52" s="5"/>
    </row>
    <row r="53" spans="1:11" ht="11.25">
      <c r="A53" s="3"/>
      <c r="B53" s="5"/>
      <c r="C53" s="5"/>
      <c r="D53" s="5"/>
      <c r="E53" s="11"/>
      <c r="F53" s="5"/>
      <c r="G53" s="5"/>
      <c r="H53" s="5"/>
      <c r="I53" s="5"/>
      <c r="J53" s="5"/>
      <c r="K53" s="5"/>
    </row>
    <row r="54" spans="1:11" ht="11.25">
      <c r="A54" s="3"/>
      <c r="B54" s="5"/>
      <c r="C54" s="5"/>
      <c r="D54" s="5"/>
      <c r="E54" s="11"/>
      <c r="F54" s="5"/>
      <c r="G54" s="5"/>
      <c r="H54" s="5"/>
      <c r="I54" s="5"/>
      <c r="J54" s="5"/>
      <c r="K54" s="5"/>
    </row>
    <row r="55" spans="1:11" ht="11.25">
      <c r="A55" s="3"/>
      <c r="B55" s="5"/>
      <c r="C55" s="5"/>
      <c r="D55" s="5"/>
      <c r="E55" s="11"/>
      <c r="F55" s="5"/>
      <c r="G55" s="5"/>
      <c r="H55" s="5"/>
      <c r="I55" s="5"/>
      <c r="J55" s="5"/>
      <c r="K55" s="5"/>
    </row>
    <row r="56" spans="1:11" ht="11.25">
      <c r="A56" s="3"/>
      <c r="B56" s="5"/>
      <c r="C56" s="5"/>
      <c r="D56" s="5"/>
      <c r="E56" s="11"/>
      <c r="F56" s="5"/>
      <c r="G56" s="5"/>
      <c r="H56" s="5"/>
      <c r="I56" s="5"/>
      <c r="J56" s="5"/>
      <c r="K56" s="5"/>
    </row>
    <row r="57" spans="1:11" ht="11.25">
      <c r="A57" s="3"/>
      <c r="B57" s="5"/>
      <c r="C57" s="5"/>
      <c r="D57" s="5"/>
      <c r="E57" s="11"/>
      <c r="F57" s="5"/>
      <c r="G57" s="5"/>
      <c r="H57" s="5"/>
      <c r="I57" s="5"/>
      <c r="J57" s="5"/>
      <c r="K57" s="5"/>
    </row>
    <row r="58" spans="1:11" ht="11.25">
      <c r="A58" s="3"/>
      <c r="B58" s="5"/>
      <c r="C58" s="5"/>
      <c r="D58" s="5"/>
      <c r="E58" s="11"/>
      <c r="F58" s="5"/>
      <c r="G58" s="5"/>
      <c r="H58" s="5"/>
      <c r="I58" s="5"/>
      <c r="J58" s="5"/>
      <c r="K58" s="5"/>
    </row>
    <row r="59" spans="1:11" ht="11.25">
      <c r="A59" s="3"/>
      <c r="B59" s="5"/>
      <c r="C59" s="5"/>
      <c r="D59" s="5"/>
      <c r="E59" s="11"/>
      <c r="F59" s="5"/>
      <c r="G59" s="5"/>
      <c r="H59" s="5"/>
      <c r="I59" s="5"/>
      <c r="J59" s="5"/>
      <c r="K59" s="5"/>
    </row>
    <row r="60" spans="1:11" ht="11.25">
      <c r="A60" s="3"/>
      <c r="B60" s="5"/>
      <c r="C60" s="5"/>
      <c r="D60" s="5"/>
      <c r="E60" s="11"/>
      <c r="F60" s="5"/>
      <c r="G60" s="5"/>
      <c r="H60" s="5"/>
      <c r="I60" s="5"/>
      <c r="J60" s="5"/>
      <c r="K60" s="5"/>
    </row>
    <row r="61" spans="1:11" ht="11.25">
      <c r="A61" s="3"/>
      <c r="B61" s="5"/>
      <c r="C61" s="5"/>
      <c r="D61" s="5"/>
      <c r="E61" s="11"/>
      <c r="F61" s="5"/>
      <c r="G61" s="5"/>
      <c r="H61" s="5"/>
      <c r="I61" s="5"/>
      <c r="J61" s="5"/>
      <c r="K61" s="5"/>
    </row>
  </sheetData>
  <sheetProtection/>
  <mergeCells count="7">
    <mergeCell ref="J3:K3"/>
    <mergeCell ref="B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7" sqref="A7"/>
    </sheetView>
  </sheetViews>
  <sheetFormatPr defaultColWidth="9.33203125" defaultRowHeight="11.25"/>
  <cols>
    <col min="1" max="1" width="77.16015625" style="0" customWidth="1"/>
    <col min="2" max="11" width="8.83203125" style="0" customWidth="1"/>
  </cols>
  <sheetData>
    <row r="1" ht="19.5" customHeight="1" thickBot="1">
      <c r="A1" s="1" t="str">
        <f>"Severity of Illness and Median Charges for Top 25 APR-DRGs, Nanticoke Memorial Hospital, "&amp;LEFT('[1]Top25BEEB_2'!H1,4)</f>
        <v>Severity of Illness and Median Charges for Top 25 APR-DRGs, Nanticoke Memorial Hospital, 2010</v>
      </c>
    </row>
    <row r="2" spans="1:11" ht="13.5" thickTop="1">
      <c r="A2" s="13"/>
      <c r="B2" s="26" t="s">
        <v>2</v>
      </c>
      <c r="C2" s="26"/>
      <c r="D2" s="26"/>
      <c r="E2" s="26"/>
      <c r="F2" s="26"/>
      <c r="G2" s="26"/>
      <c r="H2" s="26"/>
      <c r="I2" s="26"/>
      <c r="J2" s="14"/>
      <c r="K2" s="15"/>
    </row>
    <row r="3" spans="1:11" ht="11.25">
      <c r="A3" s="27" t="s">
        <v>0</v>
      </c>
      <c r="B3" s="29" t="s">
        <v>3</v>
      </c>
      <c r="C3" s="25"/>
      <c r="D3" s="24" t="s">
        <v>4</v>
      </c>
      <c r="E3" s="25"/>
      <c r="F3" s="24" t="s">
        <v>5</v>
      </c>
      <c r="G3" s="25"/>
      <c r="H3" s="24" t="s">
        <v>6</v>
      </c>
      <c r="I3" s="25"/>
      <c r="J3" s="24" t="s">
        <v>7</v>
      </c>
      <c r="K3" s="25"/>
    </row>
    <row r="4" spans="1:12" ht="11.25">
      <c r="A4" s="28"/>
      <c r="B4" s="16" t="s">
        <v>1</v>
      </c>
      <c r="C4" s="17" t="s">
        <v>8</v>
      </c>
      <c r="D4" s="17" t="s">
        <v>1</v>
      </c>
      <c r="E4" s="17" t="s">
        <v>8</v>
      </c>
      <c r="F4" s="16" t="s">
        <v>1</v>
      </c>
      <c r="G4" s="17" t="s">
        <v>8</v>
      </c>
      <c r="H4" s="17" t="s">
        <v>1</v>
      </c>
      <c r="I4" s="17" t="s">
        <v>8</v>
      </c>
      <c r="J4" s="17" t="s">
        <v>1</v>
      </c>
      <c r="K4" s="17" t="s">
        <v>8</v>
      </c>
      <c r="L4" s="2"/>
    </row>
    <row r="5" spans="1:11" ht="11.25">
      <c r="A5" s="18" t="str">
        <f>VLOOKUP(LARGE('[1]Top25NANT_2'!$A$5:$C$228,1),'[1]Top25NANT_2'!$A$5:$C$228,3,FALSE)</f>
        <v>NEONATE BIRTHWT &gt;2499G, NORMAL NEWBORN OR NEONATE W OTHER PROBLEM                 </v>
      </c>
      <c r="B5" s="19">
        <f>VLOOKUP(LARGE('[1]Top25NANT_2'!$A$6:$C$228,1),'[1]Top25NANT_2'!$A$6:$O$228,6,FALSE)</f>
        <v>578</v>
      </c>
      <c r="C5" s="4">
        <f>VLOOKUP(LARGE('[1]Top25NANT_2'!$A$6:$C$228,1),'[1]Top25NANT_2'!$A$6:$O$228,7,FALSE)</f>
        <v>2013</v>
      </c>
      <c r="D5" s="12">
        <f>VLOOKUP(LARGE('[1]Top25NANT_2'!$A$6:$C$228,1),'[1]Top25NANT_2'!$A$6:$O$228,8,FALSE)</f>
        <v>169</v>
      </c>
      <c r="E5" s="4">
        <f>VLOOKUP(LARGE('[1]Top25NANT_2'!$A$6:$C$228,1),'[1]Top25NANT_2'!$A$6:$O$228,9,FALSE)</f>
        <v>2306</v>
      </c>
      <c r="F5" s="19">
        <f>VLOOKUP(LARGE('[1]Top25NANT_2'!$A$6:$C$228,1),'[1]Top25NANT_2'!$A$6:$O$228,10,FALSE)</f>
        <v>42</v>
      </c>
      <c r="G5" s="4">
        <f>VLOOKUP(LARGE('[1]Top25NANT_2'!$A$6:$C$228,1),'[1]Top25NANT_2'!$A$6:$O$228,11,FALSE)</f>
        <v>3553.5</v>
      </c>
      <c r="H5" s="12">
        <f>VLOOKUP(LARGE('[1]Top25NANT_2'!$A$6:$C$228,1),'[1]Top25NANT_2'!$A$6:$O$228,12,FALSE)</f>
        <v>0</v>
      </c>
      <c r="I5" s="4" t="str">
        <f>VLOOKUP(LARGE('[1]Top25NANT_2'!$A$6:$C$228,1),'[1]Top25NANT_2'!$A$6:$O$228,13,FALSE)</f>
        <v>.</v>
      </c>
      <c r="J5" s="12">
        <f>VLOOKUP(LARGE('[1]Top25NANT_2'!$A$6:$C$228,1),'[1]Top25NANT_2'!$A$6:$O$228,14,FALSE)</f>
        <v>789</v>
      </c>
      <c r="K5" s="4">
        <f>VLOOKUP(LARGE('[1]Top25NANT_2'!$A$6:$C$228,1),'[1]Top25NANT_2'!$A$6:$O$228,15,FALSE)</f>
        <v>2105</v>
      </c>
    </row>
    <row r="6" spans="1:11" ht="11.25">
      <c r="A6" s="18" t="str">
        <f>VLOOKUP(LARGE('[1]Top25NANT_2'!$A$5:$C$228,2),'[1]Top25NANT_2'!$A$5:$C$228,3,FALSE)</f>
        <v>VAGINAL DELIVERY                                                                  </v>
      </c>
      <c r="B6" s="19">
        <f>VLOOKUP(LARGE('[1]Top25NANT_2'!$A$6:$C$228,2),'[1]Top25NANT_2'!$A$6:$O$228,6,FALSE)</f>
        <v>425</v>
      </c>
      <c r="C6" s="4">
        <f>VLOOKUP(LARGE('[1]Top25NANT_2'!$A$6:$C$228,2),'[1]Top25NANT_2'!$A$6:$O$228,7,FALSE)</f>
        <v>5509</v>
      </c>
      <c r="D6" s="12">
        <f>VLOOKUP(LARGE('[1]Top25NANT_2'!$A$6:$C$228,2),'[1]Top25NANT_2'!$A$6:$O$228,8,FALSE)</f>
        <v>186</v>
      </c>
      <c r="E6" s="4">
        <f>VLOOKUP(LARGE('[1]Top25NANT_2'!$A$6:$C$228,2),'[1]Top25NANT_2'!$A$6:$O$228,9,FALSE)</f>
        <v>6049.5</v>
      </c>
      <c r="F6" s="19">
        <f>VLOOKUP(LARGE('[1]Top25NANT_2'!$A$6:$C$228,2),'[1]Top25NANT_2'!$A$6:$O$228,10,FALSE)</f>
        <v>16</v>
      </c>
      <c r="G6" s="4">
        <f>VLOOKUP(LARGE('[1]Top25NANT_2'!$A$6:$C$228,2),'[1]Top25NANT_2'!$A$6:$O$228,11,FALSE)</f>
        <v>7776.5</v>
      </c>
      <c r="H6" s="12">
        <f>VLOOKUP(LARGE('[1]Top25NANT_2'!$A$6:$C$228,2),'[1]Top25NANT_2'!$A$6:$O$228,12,FALSE)</f>
        <v>1</v>
      </c>
      <c r="I6" s="4">
        <f>VLOOKUP(LARGE('[1]Top25NANT_2'!$A$6:$C$228,2),'[1]Top25NANT_2'!$A$6:$O$228,13,FALSE)</f>
        <v>26877</v>
      </c>
      <c r="J6" s="12">
        <f>VLOOKUP(LARGE('[1]Top25NANT_2'!$A$6:$C$228,2),'[1]Top25NANT_2'!$A$6:$O$228,14,FALSE)</f>
        <v>628</v>
      </c>
      <c r="K6" s="4">
        <f>VLOOKUP(LARGE('[1]Top25NANT_2'!$A$6:$C$228,2),'[1]Top25NANT_2'!$A$6:$O$228,15,FALSE)</f>
        <v>5634.5</v>
      </c>
    </row>
    <row r="7" spans="1:11" ht="11.25">
      <c r="A7" s="18" t="str">
        <f>VLOOKUP(LARGE('[1]Top25NANT_2'!$A$5:$C$228,3),'[1]Top25NANT_2'!$A$5:$C$228,3,FALSE)</f>
        <v>SEPTICEMIA &amp; DISSEMINATED INFECTIONS                                              </v>
      </c>
      <c r="B7" s="19">
        <f>VLOOKUP(LARGE('[1]Top25NANT_2'!$A$6:$C$228,3),'[1]Top25NANT_2'!$A$6:$O$228,6,FALSE)</f>
        <v>7</v>
      </c>
      <c r="C7" s="4">
        <f>VLOOKUP(LARGE('[1]Top25NANT_2'!$A$6:$C$228,3),'[1]Top25NANT_2'!$A$6:$O$228,7,FALSE)</f>
        <v>9028</v>
      </c>
      <c r="D7" s="12">
        <f>VLOOKUP(LARGE('[1]Top25NANT_2'!$A$6:$C$228,3),'[1]Top25NANT_2'!$A$6:$O$228,8,FALSE)</f>
        <v>34</v>
      </c>
      <c r="E7" s="4">
        <f>VLOOKUP(LARGE('[1]Top25NANT_2'!$A$6:$C$228,3),'[1]Top25NANT_2'!$A$6:$O$228,9,FALSE)</f>
        <v>13093.5</v>
      </c>
      <c r="F7" s="19">
        <f>VLOOKUP(LARGE('[1]Top25NANT_2'!$A$6:$C$228,3),'[1]Top25NANT_2'!$A$6:$O$228,10,FALSE)</f>
        <v>82</v>
      </c>
      <c r="G7" s="4">
        <f>VLOOKUP(LARGE('[1]Top25NANT_2'!$A$6:$C$228,3),'[1]Top25NANT_2'!$A$6:$O$228,11,FALSE)</f>
        <v>17981</v>
      </c>
      <c r="H7" s="12">
        <f>VLOOKUP(LARGE('[1]Top25NANT_2'!$A$6:$C$228,3),'[1]Top25NANT_2'!$A$6:$O$228,12,FALSE)</f>
        <v>135</v>
      </c>
      <c r="I7" s="4">
        <f>VLOOKUP(LARGE('[1]Top25NANT_2'!$A$6:$C$228,3),'[1]Top25NANT_2'!$A$6:$O$228,13,FALSE)</f>
        <v>31011</v>
      </c>
      <c r="J7" s="12">
        <f>VLOOKUP(LARGE('[1]Top25NANT_2'!$A$6:$C$228,3),'[1]Top25NANT_2'!$A$6:$O$228,14,FALSE)</f>
        <v>258</v>
      </c>
      <c r="K7" s="4">
        <f>VLOOKUP(LARGE('[1]Top25NANT_2'!$A$6:$C$228,3),'[1]Top25NANT_2'!$A$6:$O$228,15,FALSE)</f>
        <v>22247.85</v>
      </c>
    </row>
    <row r="8" spans="1:11" ht="11.25">
      <c r="A8" s="18" t="str">
        <f>VLOOKUP(LARGE('[1]Top25NANT_2'!$A$5:$C$228,4),'[1]Top25NANT_2'!$A$5:$C$228,3,FALSE)</f>
        <v>CESAREAN DELIVERY                                                                 </v>
      </c>
      <c r="B8" s="19">
        <f>VLOOKUP(LARGE('[1]Top25NANT_2'!$A$6:$C$228,4),'[1]Top25NANT_2'!$A$6:$O$228,6,FALSE)</f>
        <v>173</v>
      </c>
      <c r="C8" s="4">
        <f>VLOOKUP(LARGE('[1]Top25NANT_2'!$A$6:$C$228,4),'[1]Top25NANT_2'!$A$6:$O$228,7,FALSE)</f>
        <v>10810</v>
      </c>
      <c r="D8" s="12">
        <f>VLOOKUP(LARGE('[1]Top25NANT_2'!$A$6:$C$228,4),'[1]Top25NANT_2'!$A$6:$O$228,8,FALSE)</f>
        <v>52</v>
      </c>
      <c r="E8" s="4">
        <f>VLOOKUP(LARGE('[1]Top25NANT_2'!$A$6:$C$228,4),'[1]Top25NANT_2'!$A$6:$O$228,9,FALSE)</f>
        <v>11524.5</v>
      </c>
      <c r="F8" s="19">
        <f>VLOOKUP(LARGE('[1]Top25NANT_2'!$A$6:$C$228,4),'[1]Top25NANT_2'!$A$6:$O$228,10,FALSE)</f>
        <v>8</v>
      </c>
      <c r="G8" s="4">
        <f>VLOOKUP(LARGE('[1]Top25NANT_2'!$A$6:$C$228,4),'[1]Top25NANT_2'!$A$6:$O$228,11,FALSE)</f>
        <v>12262.5</v>
      </c>
      <c r="H8" s="12">
        <f>VLOOKUP(LARGE('[1]Top25NANT_2'!$A$6:$C$228,4),'[1]Top25NANT_2'!$A$6:$O$228,12,FALSE)</f>
        <v>1</v>
      </c>
      <c r="I8" s="4">
        <f>VLOOKUP(LARGE('[1]Top25NANT_2'!$A$6:$C$228,4),'[1]Top25NANT_2'!$A$6:$O$228,13,FALSE)</f>
        <v>47618</v>
      </c>
      <c r="J8" s="12">
        <f>VLOOKUP(LARGE('[1]Top25NANT_2'!$A$6:$C$228,4),'[1]Top25NANT_2'!$A$6:$O$228,14,FALSE)</f>
        <v>234</v>
      </c>
      <c r="K8" s="4">
        <f>VLOOKUP(LARGE('[1]Top25NANT_2'!$A$6:$C$228,4),'[1]Top25NANT_2'!$A$6:$O$228,15,FALSE)</f>
        <v>11070.8</v>
      </c>
    </row>
    <row r="9" spans="1:11" ht="11.25">
      <c r="A9" s="18" t="str">
        <f>VLOOKUP(LARGE('[1]Top25NANT_2'!$A$5:$C$228,5),'[1]Top25NANT_2'!$A$5:$C$228,3,FALSE)</f>
        <v>HEART FAILURE                                                                     </v>
      </c>
      <c r="B9" s="19">
        <f>VLOOKUP(LARGE('[1]Top25NANT_2'!$A$6:$C$228,5),'[1]Top25NANT_2'!$A$6:$O$228,6,FALSE)</f>
        <v>9</v>
      </c>
      <c r="C9" s="4">
        <f>VLOOKUP(LARGE('[1]Top25NANT_2'!$A$6:$C$228,5),'[1]Top25NANT_2'!$A$6:$O$228,7,FALSE)</f>
        <v>8563</v>
      </c>
      <c r="D9" s="12">
        <f>VLOOKUP(LARGE('[1]Top25NANT_2'!$A$6:$C$228,5),'[1]Top25NANT_2'!$A$6:$O$228,8,FALSE)</f>
        <v>67</v>
      </c>
      <c r="E9" s="4">
        <f>VLOOKUP(LARGE('[1]Top25NANT_2'!$A$6:$C$228,5),'[1]Top25NANT_2'!$A$6:$O$228,9,FALSE)</f>
        <v>10385.7</v>
      </c>
      <c r="F9" s="19">
        <f>VLOOKUP(LARGE('[1]Top25NANT_2'!$A$6:$C$228,5),'[1]Top25NANT_2'!$A$6:$O$228,10,FALSE)</f>
        <v>92</v>
      </c>
      <c r="G9" s="4">
        <f>VLOOKUP(LARGE('[1]Top25NANT_2'!$A$6:$C$228,5),'[1]Top25NANT_2'!$A$6:$O$228,11,FALSE)</f>
        <v>13811.32</v>
      </c>
      <c r="H9" s="12">
        <f>VLOOKUP(LARGE('[1]Top25NANT_2'!$A$6:$C$228,5),'[1]Top25NANT_2'!$A$6:$O$228,12,FALSE)</f>
        <v>42</v>
      </c>
      <c r="I9" s="4">
        <f>VLOOKUP(LARGE('[1]Top25NANT_2'!$A$6:$C$228,5),'[1]Top25NANT_2'!$A$6:$O$228,13,FALSE)</f>
        <v>17501.85</v>
      </c>
      <c r="J9" s="12">
        <f>VLOOKUP(LARGE('[1]Top25NANT_2'!$A$6:$C$228,5),'[1]Top25NANT_2'!$A$6:$O$228,14,FALSE)</f>
        <v>210</v>
      </c>
      <c r="K9" s="4">
        <f>VLOOKUP(LARGE('[1]Top25NANT_2'!$A$6:$C$228,5),'[1]Top25NANT_2'!$A$6:$O$228,15,FALSE)</f>
        <v>12280.18</v>
      </c>
    </row>
    <row r="10" spans="1:11" ht="11.25">
      <c r="A10" s="18" t="str">
        <f>VLOOKUP(LARGE('[1]Top25NANT_2'!$A$5:$C$228,6),'[1]Top25NANT_2'!$A$5:$C$228,3,FALSE)</f>
        <v>CHRONIC OBSTRUCTIVE PULMONARY DISEASE                                             </v>
      </c>
      <c r="B10" s="19">
        <f>VLOOKUP(LARGE('[1]Top25NANT_2'!$A$6:$C$228,6),'[1]Top25NANT_2'!$A$6:$O$228,6,FALSE)</f>
        <v>26</v>
      </c>
      <c r="C10" s="4">
        <f>VLOOKUP(LARGE('[1]Top25NANT_2'!$A$6:$C$228,6),'[1]Top25NANT_2'!$A$6:$O$228,7,FALSE)</f>
        <v>8789.95</v>
      </c>
      <c r="D10" s="12">
        <f>VLOOKUP(LARGE('[1]Top25NANT_2'!$A$6:$C$228,6),'[1]Top25NANT_2'!$A$6:$O$228,8,FALSE)</f>
        <v>79</v>
      </c>
      <c r="E10" s="4">
        <f>VLOOKUP(LARGE('[1]Top25NANT_2'!$A$6:$C$228,6),'[1]Top25NANT_2'!$A$6:$O$228,9,FALSE)</f>
        <v>9861</v>
      </c>
      <c r="F10" s="19">
        <f>VLOOKUP(LARGE('[1]Top25NANT_2'!$A$6:$C$228,6),'[1]Top25NANT_2'!$A$6:$O$228,10,FALSE)</f>
        <v>79</v>
      </c>
      <c r="G10" s="4">
        <f>VLOOKUP(LARGE('[1]Top25NANT_2'!$A$6:$C$228,6),'[1]Top25NANT_2'!$A$6:$O$228,11,FALSE)</f>
        <v>11509.1</v>
      </c>
      <c r="H10" s="12">
        <f>VLOOKUP(LARGE('[1]Top25NANT_2'!$A$6:$C$228,6),'[1]Top25NANT_2'!$A$6:$O$228,12,FALSE)</f>
        <v>9</v>
      </c>
      <c r="I10" s="4">
        <f>VLOOKUP(LARGE('[1]Top25NANT_2'!$A$6:$C$228,6),'[1]Top25NANT_2'!$A$6:$O$228,13,FALSE)</f>
        <v>27694</v>
      </c>
      <c r="J10" s="12">
        <f>VLOOKUP(LARGE('[1]Top25NANT_2'!$A$6:$C$228,6),'[1]Top25NANT_2'!$A$6:$O$228,14,FALSE)</f>
        <v>193</v>
      </c>
      <c r="K10" s="4">
        <f>VLOOKUP(LARGE('[1]Top25NANT_2'!$A$6:$C$228,6),'[1]Top25NANT_2'!$A$6:$O$228,15,FALSE)</f>
        <v>10629.4</v>
      </c>
    </row>
    <row r="11" spans="1:11" ht="11.25">
      <c r="A11" s="18" t="str">
        <f>VLOOKUP(LARGE('[1]Top25NANT_2'!$A$5:$C$228,7),'[1]Top25NANT_2'!$A$5:$C$228,3,FALSE)</f>
        <v>PULMONARY EDEMA &amp; RESPIRATORY FAILURE                                             </v>
      </c>
      <c r="B11" s="19">
        <f>VLOOKUP(LARGE('[1]Top25NANT_2'!$A$6:$C$228,7),'[1]Top25NANT_2'!$A$6:$O$228,6,FALSE)</f>
        <v>1</v>
      </c>
      <c r="C11" s="4">
        <f>VLOOKUP(LARGE('[1]Top25NANT_2'!$A$6:$C$228,7),'[1]Top25NANT_2'!$A$6:$O$228,7,FALSE)</f>
        <v>27743</v>
      </c>
      <c r="D11" s="12">
        <f>VLOOKUP(LARGE('[1]Top25NANT_2'!$A$6:$C$228,7),'[1]Top25NANT_2'!$A$6:$O$228,8,FALSE)</f>
        <v>37</v>
      </c>
      <c r="E11" s="4">
        <f>VLOOKUP(LARGE('[1]Top25NANT_2'!$A$6:$C$228,7),'[1]Top25NANT_2'!$A$6:$O$228,9,FALSE)</f>
        <v>11871</v>
      </c>
      <c r="F11" s="19">
        <f>VLOOKUP(LARGE('[1]Top25NANT_2'!$A$6:$C$228,7),'[1]Top25NANT_2'!$A$6:$O$228,10,FALSE)</f>
        <v>71</v>
      </c>
      <c r="G11" s="4">
        <f>VLOOKUP(LARGE('[1]Top25NANT_2'!$A$6:$C$228,7),'[1]Top25NANT_2'!$A$6:$O$228,11,FALSE)</f>
        <v>14177.7</v>
      </c>
      <c r="H11" s="12">
        <f>VLOOKUP(LARGE('[1]Top25NANT_2'!$A$6:$C$228,7),'[1]Top25NANT_2'!$A$6:$O$228,12,FALSE)</f>
        <v>48</v>
      </c>
      <c r="I11" s="4">
        <f>VLOOKUP(LARGE('[1]Top25NANT_2'!$A$6:$C$228,7),'[1]Top25NANT_2'!$A$6:$O$228,13,FALSE)</f>
        <v>32081.5</v>
      </c>
      <c r="J11" s="12">
        <f>VLOOKUP(LARGE('[1]Top25NANT_2'!$A$6:$C$228,7),'[1]Top25NANT_2'!$A$6:$O$228,14,FALSE)</f>
        <v>157</v>
      </c>
      <c r="K11" s="4">
        <f>VLOOKUP(LARGE('[1]Top25NANT_2'!$A$6:$C$228,7),'[1]Top25NANT_2'!$A$6:$O$228,15,FALSE)</f>
        <v>17129.2</v>
      </c>
    </row>
    <row r="12" spans="1:11" ht="11.25">
      <c r="A12" s="18" t="str">
        <f>VLOOKUP(LARGE('[1]Top25NANT_2'!$A$5:$C$228,8),'[1]Top25NANT_2'!$A$5:$C$228,3,FALSE)</f>
        <v>OTHER PNEUMONIA                                                                   </v>
      </c>
      <c r="B12" s="19">
        <f>VLOOKUP(LARGE('[1]Top25NANT_2'!$A$6:$C$228,8),'[1]Top25NANT_2'!$A$6:$O$228,6,FALSE)</f>
        <v>20</v>
      </c>
      <c r="C12" s="4">
        <f>VLOOKUP(LARGE('[1]Top25NANT_2'!$A$6:$C$228,8),'[1]Top25NANT_2'!$A$6:$O$228,7,FALSE)</f>
        <v>4998.64</v>
      </c>
      <c r="D12" s="12">
        <f>VLOOKUP(LARGE('[1]Top25NANT_2'!$A$6:$C$228,8),'[1]Top25NANT_2'!$A$6:$O$228,8,FALSE)</f>
        <v>36</v>
      </c>
      <c r="E12" s="4">
        <f>VLOOKUP(LARGE('[1]Top25NANT_2'!$A$6:$C$228,8),'[1]Top25NANT_2'!$A$6:$O$228,9,FALSE)</f>
        <v>9074.5</v>
      </c>
      <c r="F12" s="19">
        <f>VLOOKUP(LARGE('[1]Top25NANT_2'!$A$6:$C$228,8),'[1]Top25NANT_2'!$A$6:$O$228,10,FALSE)</f>
        <v>61</v>
      </c>
      <c r="G12" s="4">
        <f>VLOOKUP(LARGE('[1]Top25NANT_2'!$A$6:$C$228,8),'[1]Top25NANT_2'!$A$6:$O$228,11,FALSE)</f>
        <v>15928</v>
      </c>
      <c r="H12" s="12">
        <f>VLOOKUP(LARGE('[1]Top25NANT_2'!$A$6:$C$228,8),'[1]Top25NANT_2'!$A$6:$O$228,12,FALSE)</f>
        <v>17</v>
      </c>
      <c r="I12" s="4">
        <f>VLOOKUP(LARGE('[1]Top25NANT_2'!$A$6:$C$228,8),'[1]Top25NANT_2'!$A$6:$O$228,13,FALSE)</f>
        <v>21525</v>
      </c>
      <c r="J12" s="12">
        <f>VLOOKUP(LARGE('[1]Top25NANT_2'!$A$6:$C$228,8),'[1]Top25NANT_2'!$A$6:$O$228,14,FALSE)</f>
        <v>134</v>
      </c>
      <c r="K12" s="4">
        <f>VLOOKUP(LARGE('[1]Top25NANT_2'!$A$6:$C$228,8),'[1]Top25NANT_2'!$A$6:$O$228,15,FALSE)</f>
        <v>11788.5</v>
      </c>
    </row>
    <row r="13" spans="1:11" ht="11.25">
      <c r="A13" s="18" t="str">
        <f>VLOOKUP(LARGE('[1]Top25NANT_2'!$A$5:$C$228,9),'[1]Top25NANT_2'!$A$5:$C$228,3,FALSE)</f>
        <v>CELLULITIS &amp; OTHER BACTERIAL SKIN INFECTIONS                                      </v>
      </c>
      <c r="B13" s="19">
        <f>VLOOKUP(LARGE('[1]Top25NANT_2'!$A$6:$C$228,9),'[1]Top25NANT_2'!$A$6:$O$228,6,FALSE)</f>
        <v>33</v>
      </c>
      <c r="C13" s="4">
        <f>VLOOKUP(LARGE('[1]Top25NANT_2'!$A$6:$C$228,9),'[1]Top25NANT_2'!$A$6:$O$228,7,FALSE)</f>
        <v>6429</v>
      </c>
      <c r="D13" s="12">
        <f>VLOOKUP(LARGE('[1]Top25NANT_2'!$A$6:$C$228,9),'[1]Top25NANT_2'!$A$6:$O$228,8,FALSE)</f>
        <v>47</v>
      </c>
      <c r="E13" s="4">
        <f>VLOOKUP(LARGE('[1]Top25NANT_2'!$A$6:$C$228,9),'[1]Top25NANT_2'!$A$6:$O$228,9,FALSE)</f>
        <v>9259</v>
      </c>
      <c r="F13" s="19">
        <f>VLOOKUP(LARGE('[1]Top25NANT_2'!$A$6:$C$228,9),'[1]Top25NANT_2'!$A$6:$O$228,10,FALSE)</f>
        <v>32</v>
      </c>
      <c r="G13" s="4">
        <f>VLOOKUP(LARGE('[1]Top25NANT_2'!$A$6:$C$228,9),'[1]Top25NANT_2'!$A$6:$O$228,11,FALSE)</f>
        <v>13677.43</v>
      </c>
      <c r="H13" s="12">
        <f>VLOOKUP(LARGE('[1]Top25NANT_2'!$A$6:$C$228,9),'[1]Top25NANT_2'!$A$6:$O$228,12,FALSE)</f>
        <v>2</v>
      </c>
      <c r="I13" s="4">
        <f>VLOOKUP(LARGE('[1]Top25NANT_2'!$A$6:$C$228,9),'[1]Top25NANT_2'!$A$6:$O$228,13,FALSE)</f>
        <v>33299.8</v>
      </c>
      <c r="J13" s="12">
        <f>VLOOKUP(LARGE('[1]Top25NANT_2'!$A$6:$C$228,9),'[1]Top25NANT_2'!$A$6:$O$228,14,FALSE)</f>
        <v>114</v>
      </c>
      <c r="K13" s="4">
        <f>VLOOKUP(LARGE('[1]Top25NANT_2'!$A$6:$C$228,9),'[1]Top25NANT_2'!$A$6:$O$228,15,FALSE)</f>
        <v>9333</v>
      </c>
    </row>
    <row r="14" spans="1:11" ht="11.25">
      <c r="A14" s="18" t="str">
        <f>VLOOKUP(LARGE('[1]Top25NANT_2'!$A$5:$C$228,10),'[1]Top25NANT_2'!$A$5:$C$228,3,FALSE)</f>
        <v>PERCUTANEOUS CARDIOVASCULAR PROCEDURES W/O AMI                                    </v>
      </c>
      <c r="B14" s="19">
        <f>VLOOKUP(LARGE('[1]Top25NANT_2'!$A$6:$C$228,10),'[1]Top25NANT_2'!$A$6:$O$228,6,FALSE)</f>
        <v>27</v>
      </c>
      <c r="C14" s="4">
        <f>VLOOKUP(LARGE('[1]Top25NANT_2'!$A$6:$C$228,10),'[1]Top25NANT_2'!$A$6:$O$228,7,FALSE)</f>
        <v>32505</v>
      </c>
      <c r="D14" s="12">
        <f>VLOOKUP(LARGE('[1]Top25NANT_2'!$A$6:$C$228,10),'[1]Top25NANT_2'!$A$6:$O$228,8,FALSE)</f>
        <v>43</v>
      </c>
      <c r="E14" s="4">
        <f>VLOOKUP(LARGE('[1]Top25NANT_2'!$A$6:$C$228,10),'[1]Top25NANT_2'!$A$6:$O$228,9,FALSE)</f>
        <v>35546</v>
      </c>
      <c r="F14" s="19">
        <f>VLOOKUP(LARGE('[1]Top25NANT_2'!$A$6:$C$228,10),'[1]Top25NANT_2'!$A$6:$O$228,10,FALSE)</f>
        <v>30</v>
      </c>
      <c r="G14" s="4">
        <f>VLOOKUP(LARGE('[1]Top25NANT_2'!$A$6:$C$228,10),'[1]Top25NANT_2'!$A$6:$O$228,11,FALSE)</f>
        <v>40354.72</v>
      </c>
      <c r="H14" s="12">
        <f>VLOOKUP(LARGE('[1]Top25NANT_2'!$A$6:$C$228,10),'[1]Top25NANT_2'!$A$6:$O$228,12,FALSE)</f>
        <v>8</v>
      </c>
      <c r="I14" s="4">
        <f>VLOOKUP(LARGE('[1]Top25NANT_2'!$A$6:$C$228,10),'[1]Top25NANT_2'!$A$6:$O$228,13,FALSE)</f>
        <v>67525</v>
      </c>
      <c r="J14" s="12">
        <f>VLOOKUP(LARGE('[1]Top25NANT_2'!$A$6:$C$228,10),'[1]Top25NANT_2'!$A$6:$O$228,14,FALSE)</f>
        <v>108</v>
      </c>
      <c r="K14" s="4">
        <f>VLOOKUP(LARGE('[1]Top25NANT_2'!$A$6:$C$228,10),'[1]Top25NANT_2'!$A$6:$O$228,15,FALSE)</f>
        <v>36270.5</v>
      </c>
    </row>
    <row r="15" spans="1:11" ht="11.25">
      <c r="A15" s="18" t="str">
        <f>VLOOKUP(LARGE('[1]Top25NANT_2'!$A$5:$C$228,11),'[1]Top25NANT_2'!$A$5:$C$228,3,FALSE)</f>
        <v>CARDIAC ARRHYTHMIA &amp; CONDUCTION DISORDERS                                         </v>
      </c>
      <c r="B15" s="19">
        <f>VLOOKUP(LARGE('[1]Top25NANT_2'!$A$6:$C$228,11),'[1]Top25NANT_2'!$A$6:$O$228,6,FALSE)</f>
        <v>12</v>
      </c>
      <c r="C15" s="4">
        <f>VLOOKUP(LARGE('[1]Top25NANT_2'!$A$6:$C$228,11),'[1]Top25NANT_2'!$A$6:$O$228,7,FALSE)</f>
        <v>8331.5</v>
      </c>
      <c r="D15" s="12">
        <f>VLOOKUP(LARGE('[1]Top25NANT_2'!$A$6:$C$228,11),'[1]Top25NANT_2'!$A$6:$O$228,8,FALSE)</f>
        <v>40</v>
      </c>
      <c r="E15" s="4">
        <f>VLOOKUP(LARGE('[1]Top25NANT_2'!$A$6:$C$228,11),'[1]Top25NANT_2'!$A$6:$O$228,9,FALSE)</f>
        <v>8946.5</v>
      </c>
      <c r="F15" s="19">
        <f>VLOOKUP(LARGE('[1]Top25NANT_2'!$A$6:$C$228,11),'[1]Top25NANT_2'!$A$6:$O$228,10,FALSE)</f>
        <v>34</v>
      </c>
      <c r="G15" s="4">
        <f>VLOOKUP(LARGE('[1]Top25NANT_2'!$A$6:$C$228,11),'[1]Top25NANT_2'!$A$6:$O$228,11,FALSE)</f>
        <v>12278.5</v>
      </c>
      <c r="H15" s="12">
        <f>VLOOKUP(LARGE('[1]Top25NANT_2'!$A$6:$C$228,11),'[1]Top25NANT_2'!$A$6:$O$228,12,FALSE)</f>
        <v>3</v>
      </c>
      <c r="I15" s="4">
        <f>VLOOKUP(LARGE('[1]Top25NANT_2'!$A$6:$C$228,11),'[1]Top25NANT_2'!$A$6:$O$228,13,FALSE)</f>
        <v>10103</v>
      </c>
      <c r="J15" s="12">
        <f>VLOOKUP(LARGE('[1]Top25NANT_2'!$A$6:$C$228,11),'[1]Top25NANT_2'!$A$6:$O$228,14,FALSE)</f>
        <v>89</v>
      </c>
      <c r="K15" s="4">
        <f>VLOOKUP(LARGE('[1]Top25NANT_2'!$A$6:$C$228,11),'[1]Top25NANT_2'!$A$6:$O$228,15,FALSE)</f>
        <v>10003</v>
      </c>
    </row>
    <row r="16" spans="1:11" ht="11.25">
      <c r="A16" s="18" t="str">
        <f>VLOOKUP(LARGE('[1]Top25NANT_2'!$A$5:$C$228,12),'[1]Top25NANT_2'!$A$5:$C$228,3,FALSE)</f>
        <v>RENAL FAILURE                                                                     </v>
      </c>
      <c r="B16" s="19">
        <f>VLOOKUP(LARGE('[1]Top25NANT_2'!$A$6:$C$228,12),'[1]Top25NANT_2'!$A$6:$O$228,6,FALSE)</f>
        <v>0</v>
      </c>
      <c r="C16" s="4" t="str">
        <f>VLOOKUP(LARGE('[1]Top25NANT_2'!$A$6:$C$228,12),'[1]Top25NANT_2'!$A$6:$O$228,7,FALSE)</f>
        <v>.</v>
      </c>
      <c r="D16" s="12">
        <f>VLOOKUP(LARGE('[1]Top25NANT_2'!$A$6:$C$228,12),'[1]Top25NANT_2'!$A$6:$O$228,8,FALSE)</f>
        <v>11</v>
      </c>
      <c r="E16" s="4">
        <f>VLOOKUP(LARGE('[1]Top25NANT_2'!$A$6:$C$228,12),'[1]Top25NANT_2'!$A$6:$O$228,9,FALSE)</f>
        <v>11912</v>
      </c>
      <c r="F16" s="19">
        <f>VLOOKUP(LARGE('[1]Top25NANT_2'!$A$6:$C$228,12),'[1]Top25NANT_2'!$A$6:$O$228,10,FALSE)</f>
        <v>71</v>
      </c>
      <c r="G16" s="4">
        <f>VLOOKUP(LARGE('[1]Top25NANT_2'!$A$6:$C$228,12),'[1]Top25NANT_2'!$A$6:$O$228,11,FALSE)</f>
        <v>11967.4</v>
      </c>
      <c r="H16" s="12">
        <f>VLOOKUP(LARGE('[1]Top25NANT_2'!$A$6:$C$228,12),'[1]Top25NANT_2'!$A$6:$O$228,12,FALSE)</f>
        <v>4</v>
      </c>
      <c r="I16" s="4">
        <f>VLOOKUP(LARGE('[1]Top25NANT_2'!$A$6:$C$228,12),'[1]Top25NANT_2'!$A$6:$O$228,13,FALSE)</f>
        <v>21218.5</v>
      </c>
      <c r="J16" s="12">
        <f>VLOOKUP(LARGE('[1]Top25NANT_2'!$A$6:$C$228,12),'[1]Top25NANT_2'!$A$6:$O$228,14,FALSE)</f>
        <v>86</v>
      </c>
      <c r="K16" s="4">
        <f>VLOOKUP(LARGE('[1]Top25NANT_2'!$A$6:$C$228,12),'[1]Top25NANT_2'!$A$6:$O$228,15,FALSE)</f>
        <v>12309</v>
      </c>
    </row>
    <row r="17" spans="1:11" ht="11.25">
      <c r="A17" s="18" t="str">
        <f>VLOOKUP(LARGE('[1]Top25NANT_2'!$A$5:$C$228,13),'[1]Top25NANT_2'!$A$5:$C$228,3,FALSE)</f>
        <v>CVA &amp; PRECEREBRAL OCCLUSION  W INFARCT                                            </v>
      </c>
      <c r="B17" s="19">
        <f>VLOOKUP(LARGE('[1]Top25NANT_2'!$A$6:$C$228,13),'[1]Top25NANT_2'!$A$6:$O$228,6,FALSE)</f>
        <v>6</v>
      </c>
      <c r="C17" s="4">
        <f>VLOOKUP(LARGE('[1]Top25NANT_2'!$A$6:$C$228,13),'[1]Top25NANT_2'!$A$6:$O$228,7,FALSE)</f>
        <v>16724.6</v>
      </c>
      <c r="D17" s="12">
        <f>VLOOKUP(LARGE('[1]Top25NANT_2'!$A$6:$C$228,13),'[1]Top25NANT_2'!$A$6:$O$228,8,FALSE)</f>
        <v>39</v>
      </c>
      <c r="E17" s="4">
        <f>VLOOKUP(LARGE('[1]Top25NANT_2'!$A$6:$C$228,13),'[1]Top25NANT_2'!$A$6:$O$228,9,FALSE)</f>
        <v>17262</v>
      </c>
      <c r="F17" s="19">
        <f>VLOOKUP(LARGE('[1]Top25NANT_2'!$A$6:$C$228,13),'[1]Top25NANT_2'!$A$6:$O$228,10,FALSE)</f>
        <v>26</v>
      </c>
      <c r="G17" s="4">
        <f>VLOOKUP(LARGE('[1]Top25NANT_2'!$A$6:$C$228,13),'[1]Top25NANT_2'!$A$6:$O$228,11,FALSE)</f>
        <v>19623</v>
      </c>
      <c r="H17" s="12">
        <f>VLOOKUP(LARGE('[1]Top25NANT_2'!$A$6:$C$228,13),'[1]Top25NANT_2'!$A$6:$O$228,12,FALSE)</f>
        <v>8</v>
      </c>
      <c r="I17" s="4">
        <f>VLOOKUP(LARGE('[1]Top25NANT_2'!$A$6:$C$228,13),'[1]Top25NANT_2'!$A$6:$O$228,13,FALSE)</f>
        <v>31051</v>
      </c>
      <c r="J17" s="12">
        <f>VLOOKUP(LARGE('[1]Top25NANT_2'!$A$6:$C$228,13),'[1]Top25NANT_2'!$A$6:$O$228,14,FALSE)</f>
        <v>79</v>
      </c>
      <c r="K17" s="4">
        <f>VLOOKUP(LARGE('[1]Top25NANT_2'!$A$6:$C$228,13),'[1]Top25NANT_2'!$A$6:$O$228,15,FALSE)</f>
        <v>18867</v>
      </c>
    </row>
    <row r="18" spans="1:11" ht="11.25">
      <c r="A18" s="18" t="str">
        <f>VLOOKUP(LARGE('[1]Top25NANT_2'!$A$5:$C$228,14),'[1]Top25NANT_2'!$A$5:$C$228,3,FALSE)</f>
        <v>MAJOR RESPIRATORY INFECTIONS &amp; INFLAMMATIONS                                      </v>
      </c>
      <c r="B18" s="19">
        <f>VLOOKUP(LARGE('[1]Top25NANT_2'!$A$6:$C$228,14),'[1]Top25NANT_2'!$A$6:$O$228,6,FALSE)</f>
        <v>1</v>
      </c>
      <c r="C18" s="4">
        <f>VLOOKUP(LARGE('[1]Top25NANT_2'!$A$6:$C$228,14),'[1]Top25NANT_2'!$A$6:$O$228,7,FALSE)</f>
        <v>9251</v>
      </c>
      <c r="D18" s="12">
        <f>VLOOKUP(LARGE('[1]Top25NANT_2'!$A$6:$C$228,14),'[1]Top25NANT_2'!$A$6:$O$228,8,FALSE)</f>
        <v>14</v>
      </c>
      <c r="E18" s="4">
        <f>VLOOKUP(LARGE('[1]Top25NANT_2'!$A$6:$C$228,14),'[1]Top25NANT_2'!$A$6:$O$228,9,FALSE)</f>
        <v>14061.55</v>
      </c>
      <c r="F18" s="19">
        <f>VLOOKUP(LARGE('[1]Top25NANT_2'!$A$6:$C$228,14),'[1]Top25NANT_2'!$A$6:$O$228,10,FALSE)</f>
        <v>31</v>
      </c>
      <c r="G18" s="4">
        <f>VLOOKUP(LARGE('[1]Top25NANT_2'!$A$6:$C$228,14),'[1]Top25NANT_2'!$A$6:$O$228,11,FALSE)</f>
        <v>17152.7</v>
      </c>
      <c r="H18" s="12">
        <f>VLOOKUP(LARGE('[1]Top25NANT_2'!$A$6:$C$228,14),'[1]Top25NANT_2'!$A$6:$O$228,12,FALSE)</f>
        <v>27</v>
      </c>
      <c r="I18" s="4">
        <f>VLOOKUP(LARGE('[1]Top25NANT_2'!$A$6:$C$228,14),'[1]Top25NANT_2'!$A$6:$O$228,13,FALSE)</f>
        <v>27503.55</v>
      </c>
      <c r="J18" s="12">
        <f>VLOOKUP(LARGE('[1]Top25NANT_2'!$A$6:$C$228,14),'[1]Top25NANT_2'!$A$6:$O$228,14,FALSE)</f>
        <v>73</v>
      </c>
      <c r="K18" s="4">
        <f>VLOOKUP(LARGE('[1]Top25NANT_2'!$A$6:$C$228,14),'[1]Top25NANT_2'!$A$6:$O$228,15,FALSE)</f>
        <v>18202</v>
      </c>
    </row>
    <row r="19" spans="1:11" ht="11.25">
      <c r="A19" s="18" t="str">
        <f>VLOOKUP(LARGE('[1]Top25NANT_2'!$A$5:$C$228,15),'[1]Top25NANT_2'!$A$5:$C$228,3,FALSE)</f>
        <v>PERCUTANEOUS CARDIOVASCULAR PROCEDURES W AMI                                      </v>
      </c>
      <c r="B19" s="19">
        <f>VLOOKUP(LARGE('[1]Top25NANT_2'!$A$6:$C$228,15),'[1]Top25NANT_2'!$A$6:$O$228,6,FALSE)</f>
        <v>14</v>
      </c>
      <c r="C19" s="4">
        <f>VLOOKUP(LARGE('[1]Top25NANT_2'!$A$6:$C$228,15),'[1]Top25NANT_2'!$A$6:$O$228,7,FALSE)</f>
        <v>35941.5</v>
      </c>
      <c r="D19" s="12">
        <f>VLOOKUP(LARGE('[1]Top25NANT_2'!$A$6:$C$228,15),'[1]Top25NANT_2'!$A$6:$O$228,8,FALSE)</f>
        <v>30</v>
      </c>
      <c r="E19" s="4">
        <f>VLOOKUP(LARGE('[1]Top25NANT_2'!$A$6:$C$228,15),'[1]Top25NANT_2'!$A$6:$O$228,9,FALSE)</f>
        <v>35695.5</v>
      </c>
      <c r="F19" s="19">
        <f>VLOOKUP(LARGE('[1]Top25NANT_2'!$A$6:$C$228,15),'[1]Top25NANT_2'!$A$6:$O$228,10,FALSE)</f>
        <v>14</v>
      </c>
      <c r="G19" s="4">
        <f>VLOOKUP(LARGE('[1]Top25NANT_2'!$A$6:$C$228,15),'[1]Top25NANT_2'!$A$6:$O$228,11,FALSE)</f>
        <v>40290.5</v>
      </c>
      <c r="H19" s="12">
        <f>VLOOKUP(LARGE('[1]Top25NANT_2'!$A$6:$C$228,15),'[1]Top25NANT_2'!$A$6:$O$228,12,FALSE)</f>
        <v>13</v>
      </c>
      <c r="I19" s="4">
        <f>VLOOKUP(LARGE('[1]Top25NANT_2'!$A$6:$C$228,15),'[1]Top25NANT_2'!$A$6:$O$228,13,FALSE)</f>
        <v>61452</v>
      </c>
      <c r="J19" s="12">
        <f>VLOOKUP(LARGE('[1]Top25NANT_2'!$A$6:$C$228,15),'[1]Top25NANT_2'!$A$6:$O$228,14,FALSE)</f>
        <v>71</v>
      </c>
      <c r="K19" s="4">
        <f>VLOOKUP(LARGE('[1]Top25NANT_2'!$A$6:$C$228,15),'[1]Top25NANT_2'!$A$6:$O$228,15,FALSE)</f>
        <v>40439</v>
      </c>
    </row>
    <row r="20" spans="1:11" ht="11.25">
      <c r="A20" s="18" t="str">
        <f>VLOOKUP(LARGE('[1]Top25NANT_2'!$A$5:$C$228,16),'[1]Top25NANT_2'!$A$5:$C$228,3,FALSE)</f>
        <v>KIDNEY &amp; URINARY TRACT INFECTIONS                                                 </v>
      </c>
      <c r="B20" s="19">
        <f>VLOOKUP(LARGE('[1]Top25NANT_2'!$A$6:$C$228,16),'[1]Top25NANT_2'!$A$6:$O$228,6,FALSE)</f>
        <v>10</v>
      </c>
      <c r="C20" s="4">
        <f>VLOOKUP(LARGE('[1]Top25NANT_2'!$A$6:$C$228,16),'[1]Top25NANT_2'!$A$6:$O$228,7,FALSE)</f>
        <v>5291.5</v>
      </c>
      <c r="D20" s="12">
        <f>VLOOKUP(LARGE('[1]Top25NANT_2'!$A$6:$C$228,16),'[1]Top25NANT_2'!$A$6:$O$228,8,FALSE)</f>
        <v>24</v>
      </c>
      <c r="E20" s="4">
        <f>VLOOKUP(LARGE('[1]Top25NANT_2'!$A$6:$C$228,16),'[1]Top25NANT_2'!$A$6:$O$228,9,FALSE)</f>
        <v>8752</v>
      </c>
      <c r="F20" s="19">
        <f>VLOOKUP(LARGE('[1]Top25NANT_2'!$A$6:$C$228,16),'[1]Top25NANT_2'!$A$6:$O$228,10,FALSE)</f>
        <v>22</v>
      </c>
      <c r="G20" s="4">
        <f>VLOOKUP(LARGE('[1]Top25NANT_2'!$A$6:$C$228,16),'[1]Top25NANT_2'!$A$6:$O$228,11,FALSE)</f>
        <v>9598</v>
      </c>
      <c r="H20" s="12">
        <f>VLOOKUP(LARGE('[1]Top25NANT_2'!$A$6:$C$228,16),'[1]Top25NANT_2'!$A$6:$O$228,12,FALSE)</f>
        <v>2</v>
      </c>
      <c r="I20" s="4">
        <f>VLOOKUP(LARGE('[1]Top25NANT_2'!$A$6:$C$228,16),'[1]Top25NANT_2'!$A$6:$O$228,13,FALSE)</f>
        <v>25168.2</v>
      </c>
      <c r="J20" s="12">
        <f>VLOOKUP(LARGE('[1]Top25NANT_2'!$A$6:$C$228,16),'[1]Top25NANT_2'!$A$6:$O$228,14,FALSE)</f>
        <v>58</v>
      </c>
      <c r="K20" s="4">
        <f>VLOOKUP(LARGE('[1]Top25NANT_2'!$A$6:$C$228,16),'[1]Top25NANT_2'!$A$6:$O$228,15,FALSE)</f>
        <v>8479.35</v>
      </c>
    </row>
    <row r="21" spans="1:11" ht="11.25">
      <c r="A21" s="18" t="str">
        <f>VLOOKUP(LARGE('[1]Top25NANT_2'!$A$5:$C$228,17),'[1]Top25NANT_2'!$A$5:$C$228,3,FALSE)</f>
        <v>KIDNEY &amp; URINARY TRACT INFECTIONS                                                 </v>
      </c>
      <c r="B21" s="19">
        <f>VLOOKUP(LARGE('[1]Top25NANT_2'!$A$6:$C$228,17),'[1]Top25NANT_2'!$A$6:$O$228,6,FALSE)</f>
        <v>10</v>
      </c>
      <c r="C21" s="4">
        <f>VLOOKUP(LARGE('[1]Top25NANT_2'!$A$6:$C$228,17),'[1]Top25NANT_2'!$A$6:$O$228,7,FALSE)</f>
        <v>5291.5</v>
      </c>
      <c r="D21" s="12">
        <f>VLOOKUP(LARGE('[1]Top25NANT_2'!$A$6:$C$228,17),'[1]Top25NANT_2'!$A$6:$O$228,8,FALSE)</f>
        <v>24</v>
      </c>
      <c r="E21" s="4">
        <f>VLOOKUP(LARGE('[1]Top25NANT_2'!$A$6:$C$228,17),'[1]Top25NANT_2'!$A$6:$O$228,9,FALSE)</f>
        <v>8752</v>
      </c>
      <c r="F21" s="19">
        <f>VLOOKUP(LARGE('[1]Top25NANT_2'!$A$6:$C$228,17),'[1]Top25NANT_2'!$A$6:$O$228,10,FALSE)</f>
        <v>22</v>
      </c>
      <c r="G21" s="4">
        <f>VLOOKUP(LARGE('[1]Top25NANT_2'!$A$6:$C$228,17),'[1]Top25NANT_2'!$A$6:$O$228,11,FALSE)</f>
        <v>9598</v>
      </c>
      <c r="H21" s="12">
        <f>VLOOKUP(LARGE('[1]Top25NANT_2'!$A$6:$C$228,17),'[1]Top25NANT_2'!$A$6:$O$228,12,FALSE)</f>
        <v>2</v>
      </c>
      <c r="I21" s="4">
        <f>VLOOKUP(LARGE('[1]Top25NANT_2'!$A$6:$C$228,17),'[1]Top25NANT_2'!$A$6:$O$228,13,FALSE)</f>
        <v>25168.2</v>
      </c>
      <c r="J21" s="12">
        <f>VLOOKUP(LARGE('[1]Top25NANT_2'!$A$6:$C$228,17),'[1]Top25NANT_2'!$A$6:$O$228,14,FALSE)</f>
        <v>58</v>
      </c>
      <c r="K21" s="4">
        <f>VLOOKUP(LARGE('[1]Top25NANT_2'!$A$6:$C$228,17),'[1]Top25NANT_2'!$A$6:$O$228,15,FALSE)</f>
        <v>8479.35</v>
      </c>
    </row>
    <row r="22" spans="1:11" ht="11.25">
      <c r="A22" s="18" t="str">
        <f>VLOOKUP(LARGE('[1]Top25NANT_2'!$A$5:$C$228,18),'[1]Top25NANT_2'!$A$5:$C$228,3,FALSE)</f>
        <v>ACUTE MYOCARDIAL INFARCTION                                                       </v>
      </c>
      <c r="B22" s="19">
        <f>VLOOKUP(LARGE('[1]Top25NANT_2'!$A$6:$C$228,18),'[1]Top25NANT_2'!$A$6:$O$228,6,FALSE)</f>
        <v>3</v>
      </c>
      <c r="C22" s="4">
        <f>VLOOKUP(LARGE('[1]Top25NANT_2'!$A$6:$C$228,18),'[1]Top25NANT_2'!$A$6:$O$228,7,FALSE)</f>
        <v>18002</v>
      </c>
      <c r="D22" s="12">
        <f>VLOOKUP(LARGE('[1]Top25NANT_2'!$A$6:$C$228,18),'[1]Top25NANT_2'!$A$6:$O$228,8,FALSE)</f>
        <v>15</v>
      </c>
      <c r="E22" s="4">
        <f>VLOOKUP(LARGE('[1]Top25NANT_2'!$A$6:$C$228,18),'[1]Top25NANT_2'!$A$6:$O$228,9,FALSE)</f>
        <v>15635</v>
      </c>
      <c r="F22" s="19">
        <f>VLOOKUP(LARGE('[1]Top25NANT_2'!$A$6:$C$228,18),'[1]Top25NANT_2'!$A$6:$O$228,10,FALSE)</f>
        <v>24</v>
      </c>
      <c r="G22" s="4">
        <f>VLOOKUP(LARGE('[1]Top25NANT_2'!$A$6:$C$228,18),'[1]Top25NANT_2'!$A$6:$O$228,11,FALSE)</f>
        <v>17479.5</v>
      </c>
      <c r="H22" s="12">
        <f>VLOOKUP(LARGE('[1]Top25NANT_2'!$A$6:$C$228,18),'[1]Top25NANT_2'!$A$6:$O$228,12,FALSE)</f>
        <v>16</v>
      </c>
      <c r="I22" s="4">
        <f>VLOOKUP(LARGE('[1]Top25NANT_2'!$A$6:$C$228,18),'[1]Top25NANT_2'!$A$6:$O$228,13,FALSE)</f>
        <v>24887.85</v>
      </c>
      <c r="J22" s="12">
        <f>VLOOKUP(LARGE('[1]Top25NANT_2'!$A$6:$C$228,18),'[1]Top25NANT_2'!$A$6:$O$228,14,FALSE)</f>
        <v>58</v>
      </c>
      <c r="K22" s="4">
        <f>VLOOKUP(LARGE('[1]Top25NANT_2'!$A$6:$C$228,18),'[1]Top25NANT_2'!$A$6:$O$228,15,FALSE)</f>
        <v>18025</v>
      </c>
    </row>
    <row r="23" spans="1:11" ht="11.25">
      <c r="A23" s="18" t="str">
        <f>VLOOKUP(LARGE('[1]Top25NANT_2'!$A$5:$C$228,19),'[1]Top25NANT_2'!$A$5:$C$228,3,FALSE)</f>
        <v>PERIPHERAL &amp; OTHER VASCULAR DISORDERS                                             </v>
      </c>
      <c r="B23" s="19">
        <f>VLOOKUP(LARGE('[1]Top25NANT_2'!$A$6:$C$228,19),'[1]Top25NANT_2'!$A$6:$O$228,6,FALSE)</f>
        <v>9</v>
      </c>
      <c r="C23" s="4">
        <f>VLOOKUP(LARGE('[1]Top25NANT_2'!$A$6:$C$228,19),'[1]Top25NANT_2'!$A$6:$O$228,7,FALSE)</f>
        <v>7020.55</v>
      </c>
      <c r="D23" s="12">
        <f>VLOOKUP(LARGE('[1]Top25NANT_2'!$A$6:$C$228,19),'[1]Top25NANT_2'!$A$6:$O$228,8,FALSE)</f>
        <v>22</v>
      </c>
      <c r="E23" s="4">
        <f>VLOOKUP(LARGE('[1]Top25NANT_2'!$A$6:$C$228,19),'[1]Top25NANT_2'!$A$6:$O$228,9,FALSE)</f>
        <v>8919.28</v>
      </c>
      <c r="F23" s="19">
        <f>VLOOKUP(LARGE('[1]Top25NANT_2'!$A$6:$C$228,19),'[1]Top25NANT_2'!$A$6:$O$228,10,FALSE)</f>
        <v>24</v>
      </c>
      <c r="G23" s="4">
        <f>VLOOKUP(LARGE('[1]Top25NANT_2'!$A$6:$C$228,19),'[1]Top25NANT_2'!$A$6:$O$228,11,FALSE)</f>
        <v>10860.5</v>
      </c>
      <c r="H23" s="12">
        <f>VLOOKUP(LARGE('[1]Top25NANT_2'!$A$6:$C$228,19),'[1]Top25NANT_2'!$A$6:$O$228,12,FALSE)</f>
        <v>0</v>
      </c>
      <c r="I23" s="4" t="str">
        <f>VLOOKUP(LARGE('[1]Top25NANT_2'!$A$6:$C$228,19),'[1]Top25NANT_2'!$A$6:$O$228,13,FALSE)</f>
        <v>.</v>
      </c>
      <c r="J23" s="12">
        <f>VLOOKUP(LARGE('[1]Top25NANT_2'!$A$6:$C$228,19),'[1]Top25NANT_2'!$A$6:$O$228,14,FALSE)</f>
        <v>55</v>
      </c>
      <c r="K23" s="4">
        <f>VLOOKUP(LARGE('[1]Top25NANT_2'!$A$6:$C$228,19),'[1]Top25NANT_2'!$A$6:$O$228,15,FALSE)</f>
        <v>9426</v>
      </c>
    </row>
    <row r="24" spans="1:11" ht="11.25">
      <c r="A24" s="18" t="str">
        <f>VLOOKUP(LARGE('[1]Top25NANT_2'!$A$5:$C$228,20),'[1]Top25NANT_2'!$A$5:$C$228,3,FALSE)</f>
        <v>OTHER ANEMIA &amp; DISORDERS OF BLOOD &amp; BLOOD-FORMING ORGANS                          </v>
      </c>
      <c r="B24" s="19">
        <f>VLOOKUP(LARGE('[1]Top25NANT_2'!$A$6:$C$228,20),'[1]Top25NANT_2'!$A$6:$O$228,6,FALSE)</f>
        <v>16</v>
      </c>
      <c r="C24" s="4">
        <f>VLOOKUP(LARGE('[1]Top25NANT_2'!$A$6:$C$228,20),'[1]Top25NANT_2'!$A$6:$O$228,7,FALSE)</f>
        <v>8510</v>
      </c>
      <c r="D24" s="12">
        <f>VLOOKUP(LARGE('[1]Top25NANT_2'!$A$6:$C$228,20),'[1]Top25NANT_2'!$A$6:$O$228,8,FALSE)</f>
        <v>17</v>
      </c>
      <c r="E24" s="4">
        <f>VLOOKUP(LARGE('[1]Top25NANT_2'!$A$6:$C$228,20),'[1]Top25NANT_2'!$A$6:$O$228,9,FALSE)</f>
        <v>11062</v>
      </c>
      <c r="F24" s="19">
        <f>VLOOKUP(LARGE('[1]Top25NANT_2'!$A$6:$C$228,20),'[1]Top25NANT_2'!$A$6:$O$228,10,FALSE)</f>
        <v>16</v>
      </c>
      <c r="G24" s="4">
        <f>VLOOKUP(LARGE('[1]Top25NANT_2'!$A$6:$C$228,20),'[1]Top25NANT_2'!$A$6:$O$228,11,FALSE)</f>
        <v>12303.5</v>
      </c>
      <c r="H24" s="12">
        <f>VLOOKUP(LARGE('[1]Top25NANT_2'!$A$6:$C$228,20),'[1]Top25NANT_2'!$A$6:$O$228,12,FALSE)</f>
        <v>2</v>
      </c>
      <c r="I24" s="4">
        <f>VLOOKUP(LARGE('[1]Top25NANT_2'!$A$6:$C$228,20),'[1]Top25NANT_2'!$A$6:$O$228,13,FALSE)</f>
        <v>23198</v>
      </c>
      <c r="J24" s="12">
        <f>VLOOKUP(LARGE('[1]Top25NANT_2'!$A$6:$C$228,20),'[1]Top25NANT_2'!$A$6:$O$228,14,FALSE)</f>
        <v>51</v>
      </c>
      <c r="K24" s="4">
        <f>VLOOKUP(LARGE('[1]Top25NANT_2'!$A$6:$C$228,20),'[1]Top25NANT_2'!$A$6:$O$228,15,FALSE)</f>
        <v>11077</v>
      </c>
    </row>
    <row r="25" spans="1:11" ht="11.25">
      <c r="A25" s="18" t="str">
        <f>VLOOKUP(LARGE('[1]Top25NANT_2'!$A$5:$C$228,21),'[1]Top25NANT_2'!$A$5:$C$228,3,FALSE)</f>
        <v>NON-BACTERIAL GASTROENTERITIS, NAUSEA &amp; VOMITING                                  </v>
      </c>
      <c r="B25" s="19">
        <f>VLOOKUP(LARGE('[1]Top25NANT_2'!$A$6:$C$228,21),'[1]Top25NANT_2'!$A$6:$O$228,6,FALSE)</f>
        <v>8</v>
      </c>
      <c r="C25" s="4">
        <f>VLOOKUP(LARGE('[1]Top25NANT_2'!$A$6:$C$228,21),'[1]Top25NANT_2'!$A$6:$O$228,7,FALSE)</f>
        <v>6091.5</v>
      </c>
      <c r="D25" s="12">
        <f>VLOOKUP(LARGE('[1]Top25NANT_2'!$A$6:$C$228,21),'[1]Top25NANT_2'!$A$6:$O$228,8,FALSE)</f>
        <v>21</v>
      </c>
      <c r="E25" s="4">
        <f>VLOOKUP(LARGE('[1]Top25NANT_2'!$A$6:$C$228,21),'[1]Top25NANT_2'!$A$6:$O$228,9,FALSE)</f>
        <v>8462</v>
      </c>
      <c r="F25" s="19">
        <f>VLOOKUP(LARGE('[1]Top25NANT_2'!$A$6:$C$228,21),'[1]Top25NANT_2'!$A$6:$O$228,10,FALSE)</f>
        <v>22</v>
      </c>
      <c r="G25" s="4">
        <f>VLOOKUP(LARGE('[1]Top25NANT_2'!$A$6:$C$228,21),'[1]Top25NANT_2'!$A$6:$O$228,11,FALSE)</f>
        <v>12736</v>
      </c>
      <c r="H25" s="12">
        <f>VLOOKUP(LARGE('[1]Top25NANT_2'!$A$6:$C$228,21),'[1]Top25NANT_2'!$A$6:$O$228,12,FALSE)</f>
        <v>0</v>
      </c>
      <c r="I25" s="4" t="str">
        <f>VLOOKUP(LARGE('[1]Top25NANT_2'!$A$6:$C$228,21),'[1]Top25NANT_2'!$A$6:$O$228,13,FALSE)</f>
        <v>.</v>
      </c>
      <c r="J25" s="12">
        <f>VLOOKUP(LARGE('[1]Top25NANT_2'!$A$6:$C$228,21),'[1]Top25NANT_2'!$A$6:$O$228,14,FALSE)</f>
        <v>51</v>
      </c>
      <c r="K25" s="4">
        <f>VLOOKUP(LARGE('[1]Top25NANT_2'!$A$6:$C$228,21),'[1]Top25NANT_2'!$A$6:$O$228,15,FALSE)</f>
        <v>9756</v>
      </c>
    </row>
    <row r="26" spans="1:11" ht="11.25">
      <c r="A26" s="18" t="str">
        <f>VLOOKUP(LARGE('[1]Top25NANT_2'!$A$5:$C$228,22),'[1]Top25NANT_2'!$A$5:$C$228,3,FALSE)</f>
        <v>MAJOR SMALL &amp; LARGE BOWEL PROCEDURES                                              </v>
      </c>
      <c r="B26" s="19">
        <f>VLOOKUP(LARGE('[1]Top25NANT_2'!$A$6:$C$228,22),'[1]Top25NANT_2'!$A$6:$O$228,6,FALSE)</f>
        <v>12</v>
      </c>
      <c r="C26" s="4">
        <f>VLOOKUP(LARGE('[1]Top25NANT_2'!$A$6:$C$228,22),'[1]Top25NANT_2'!$A$6:$O$228,7,FALSE)</f>
        <v>31180.5</v>
      </c>
      <c r="D26" s="12">
        <f>VLOOKUP(LARGE('[1]Top25NANT_2'!$A$6:$C$228,22),'[1]Top25NANT_2'!$A$6:$O$228,8,FALSE)</f>
        <v>14</v>
      </c>
      <c r="E26" s="4">
        <f>VLOOKUP(LARGE('[1]Top25NANT_2'!$A$6:$C$228,22),'[1]Top25NANT_2'!$A$6:$O$228,9,FALSE)</f>
        <v>35757.35</v>
      </c>
      <c r="F26" s="19">
        <f>VLOOKUP(LARGE('[1]Top25NANT_2'!$A$6:$C$228,22),'[1]Top25NANT_2'!$A$6:$O$228,10,FALSE)</f>
        <v>15</v>
      </c>
      <c r="G26" s="4">
        <f>VLOOKUP(LARGE('[1]Top25NANT_2'!$A$6:$C$228,22),'[1]Top25NANT_2'!$A$6:$O$228,11,FALSE)</f>
        <v>46448</v>
      </c>
      <c r="H26" s="12">
        <f>VLOOKUP(LARGE('[1]Top25NANT_2'!$A$6:$C$228,22),'[1]Top25NANT_2'!$A$6:$O$228,12,FALSE)</f>
        <v>9</v>
      </c>
      <c r="I26" s="4">
        <f>VLOOKUP(LARGE('[1]Top25NANT_2'!$A$6:$C$228,22),'[1]Top25NANT_2'!$A$6:$O$228,13,FALSE)</f>
        <v>95054</v>
      </c>
      <c r="J26" s="12">
        <f>VLOOKUP(LARGE('[1]Top25NANT_2'!$A$6:$C$228,22),'[1]Top25NANT_2'!$A$6:$O$228,14,FALSE)</f>
        <v>50</v>
      </c>
      <c r="K26" s="4">
        <f>VLOOKUP(LARGE('[1]Top25NANT_2'!$A$6:$C$228,22),'[1]Top25NANT_2'!$A$6:$O$228,15,FALSE)</f>
        <v>44445.5</v>
      </c>
    </row>
    <row r="27" spans="1:11" ht="11.25">
      <c r="A27" s="18" t="str">
        <f>VLOOKUP(LARGE('[1]Top25NANT_2'!$A$5:$C$228,23),'[1]Top25NANT_2'!$A$5:$C$228,3,FALSE)</f>
        <v>DIABETES                                                                          </v>
      </c>
      <c r="B27" s="19">
        <f>VLOOKUP(LARGE('[1]Top25NANT_2'!$A$6:$C$228,23),'[1]Top25NANT_2'!$A$6:$O$228,6,FALSE)</f>
        <v>4</v>
      </c>
      <c r="C27" s="4">
        <f>VLOOKUP(LARGE('[1]Top25NANT_2'!$A$6:$C$228,23),'[1]Top25NANT_2'!$A$6:$O$228,7,FALSE)</f>
        <v>3771</v>
      </c>
      <c r="D27" s="12">
        <f>VLOOKUP(LARGE('[1]Top25NANT_2'!$A$6:$C$228,23),'[1]Top25NANT_2'!$A$6:$O$228,8,FALSE)</f>
        <v>19</v>
      </c>
      <c r="E27" s="4">
        <f>VLOOKUP(LARGE('[1]Top25NANT_2'!$A$6:$C$228,23),'[1]Top25NANT_2'!$A$6:$O$228,9,FALSE)</f>
        <v>9154</v>
      </c>
      <c r="F27" s="19">
        <f>VLOOKUP(LARGE('[1]Top25NANT_2'!$A$6:$C$228,23),'[1]Top25NANT_2'!$A$6:$O$228,10,FALSE)</f>
        <v>22</v>
      </c>
      <c r="G27" s="4">
        <f>VLOOKUP(LARGE('[1]Top25NANT_2'!$A$6:$C$228,23),'[1]Top25NANT_2'!$A$6:$O$228,11,FALSE)</f>
        <v>9660.1</v>
      </c>
      <c r="H27" s="12">
        <f>VLOOKUP(LARGE('[1]Top25NANT_2'!$A$6:$C$228,23),'[1]Top25NANT_2'!$A$6:$O$228,12,FALSE)</f>
        <v>3</v>
      </c>
      <c r="I27" s="4">
        <f>VLOOKUP(LARGE('[1]Top25NANT_2'!$A$6:$C$228,23),'[1]Top25NANT_2'!$A$6:$O$228,13,FALSE)</f>
        <v>13852.4</v>
      </c>
      <c r="J27" s="12">
        <f>VLOOKUP(LARGE('[1]Top25NANT_2'!$A$6:$C$228,23),'[1]Top25NANT_2'!$A$6:$O$228,14,FALSE)</f>
        <v>48</v>
      </c>
      <c r="K27" s="4">
        <f>VLOOKUP(LARGE('[1]Top25NANT_2'!$A$6:$C$228,23),'[1]Top25NANT_2'!$A$6:$O$228,15,FALSE)</f>
        <v>9300.5</v>
      </c>
    </row>
    <row r="28" spans="1:11" ht="11.25">
      <c r="A28" s="18" t="str">
        <f>VLOOKUP(LARGE('[1]Top25NANT_2'!$A$5:$C$228,24),'[1]Top25NANT_2'!$A$5:$C$228,3,FALSE)</f>
        <v>CARDIAC CATHETERIZATION FOR ISCHEMIC HEART DISEASE                                </v>
      </c>
      <c r="B28" s="19">
        <f>VLOOKUP(LARGE('[1]Top25NANT_2'!$A$6:$C$228,24),'[1]Top25NANT_2'!$A$6:$O$228,6,FALSE)</f>
        <v>16</v>
      </c>
      <c r="C28" s="4">
        <f>VLOOKUP(LARGE('[1]Top25NANT_2'!$A$6:$C$228,24),'[1]Top25NANT_2'!$A$6:$O$228,7,FALSE)</f>
        <v>20415.5</v>
      </c>
      <c r="D28" s="12">
        <f>VLOOKUP(LARGE('[1]Top25NANT_2'!$A$6:$C$228,24),'[1]Top25NANT_2'!$A$6:$O$228,8,FALSE)</f>
        <v>20</v>
      </c>
      <c r="E28" s="4">
        <f>VLOOKUP(LARGE('[1]Top25NANT_2'!$A$6:$C$228,24),'[1]Top25NANT_2'!$A$6:$O$228,9,FALSE)</f>
        <v>20794.5</v>
      </c>
      <c r="F28" s="19">
        <f>VLOOKUP(LARGE('[1]Top25NANT_2'!$A$6:$C$228,24),'[1]Top25NANT_2'!$A$6:$O$228,10,FALSE)</f>
        <v>10</v>
      </c>
      <c r="G28" s="4">
        <f>VLOOKUP(LARGE('[1]Top25NANT_2'!$A$6:$C$228,24),'[1]Top25NANT_2'!$A$6:$O$228,11,FALSE)</f>
        <v>21819</v>
      </c>
      <c r="H28" s="12">
        <f>VLOOKUP(LARGE('[1]Top25NANT_2'!$A$6:$C$228,24),'[1]Top25NANT_2'!$A$6:$O$228,12,FALSE)</f>
        <v>1</v>
      </c>
      <c r="I28" s="4">
        <f>VLOOKUP(LARGE('[1]Top25NANT_2'!$A$6:$C$228,24),'[1]Top25NANT_2'!$A$6:$O$228,13,FALSE)</f>
        <v>25720.11</v>
      </c>
      <c r="J28" s="12">
        <f>VLOOKUP(LARGE('[1]Top25NANT_2'!$A$6:$C$228,24),'[1]Top25NANT_2'!$A$6:$O$228,14,FALSE)</f>
        <v>47</v>
      </c>
      <c r="K28" s="4">
        <f>VLOOKUP(LARGE('[1]Top25NANT_2'!$A$6:$C$228,24),'[1]Top25NANT_2'!$A$6:$O$228,15,FALSE)</f>
        <v>20766</v>
      </c>
    </row>
    <row r="29" spans="1:11" ht="12" thickBot="1">
      <c r="A29" s="20" t="str">
        <f>VLOOKUP(LARGE('[1]Top25NANT_2'!$A$5:$C$228,25),'[1]Top25NANT_2'!$A$5:$C$228,3,FALSE)</f>
        <v>POISONING OF MEDICINAL AGENTS                                                     </v>
      </c>
      <c r="B29" s="21">
        <f>VLOOKUP(LARGE('[1]Top25NANT_2'!$A$6:$C$228,25),'[1]Top25NANT_2'!$A$6:$O$228,6,FALSE)</f>
        <v>3</v>
      </c>
      <c r="C29" s="22">
        <f>VLOOKUP(LARGE('[1]Top25NANT_2'!$A$6:$C$228,25),'[1]Top25NANT_2'!$A$6:$O$228,7,FALSE)</f>
        <v>8824</v>
      </c>
      <c r="D29" s="23">
        <f>VLOOKUP(LARGE('[1]Top25NANT_2'!$A$6:$C$228,25),'[1]Top25NANT_2'!$A$6:$O$228,8,FALSE)</f>
        <v>9</v>
      </c>
      <c r="E29" s="22">
        <f>VLOOKUP(LARGE('[1]Top25NANT_2'!$A$6:$C$228,25),'[1]Top25NANT_2'!$A$6:$O$228,9,FALSE)</f>
        <v>11070</v>
      </c>
      <c r="F29" s="21">
        <f>VLOOKUP(LARGE('[1]Top25NANT_2'!$A$6:$C$228,25),'[1]Top25NANT_2'!$A$6:$O$228,10,FALSE)</f>
        <v>18</v>
      </c>
      <c r="G29" s="22">
        <f>VLOOKUP(LARGE('[1]Top25NANT_2'!$A$6:$C$228,25),'[1]Top25NANT_2'!$A$6:$O$228,11,FALSE)</f>
        <v>9520.2</v>
      </c>
      <c r="H29" s="23">
        <f>VLOOKUP(LARGE('[1]Top25NANT_2'!$A$6:$C$228,25),'[1]Top25NANT_2'!$A$6:$O$228,12,FALSE)</f>
        <v>14</v>
      </c>
      <c r="I29" s="22">
        <f>VLOOKUP(LARGE('[1]Top25NANT_2'!$A$6:$C$228,25),'[1]Top25NANT_2'!$A$6:$O$228,13,FALSE)</f>
        <v>24166.2</v>
      </c>
      <c r="J29" s="23">
        <f>VLOOKUP(LARGE('[1]Top25NANT_2'!$A$6:$C$228,25),'[1]Top25NANT_2'!$A$6:$O$228,14,FALSE)</f>
        <v>44</v>
      </c>
      <c r="K29" s="22">
        <f>VLOOKUP(LARGE('[1]Top25NANT_2'!$A$6:$C$228,25),'[1]Top25NANT_2'!$A$6:$O$228,15,FALSE)</f>
        <v>12091.5</v>
      </c>
    </row>
    <row r="30" spans="2:9" ht="12" thickTop="1">
      <c r="B30" s="6"/>
      <c r="C30" s="6"/>
      <c r="D30" s="6"/>
      <c r="E30" s="7"/>
      <c r="F30" s="6"/>
      <c r="G30" s="6"/>
      <c r="H30" s="6"/>
      <c r="I30" s="6"/>
    </row>
    <row r="34" spans="1:1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1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1.25">
      <c r="A37" s="3"/>
      <c r="B37" s="5"/>
      <c r="C37" s="5"/>
      <c r="D37" s="5"/>
      <c r="E37" s="11"/>
      <c r="F37" s="5"/>
      <c r="G37" s="5"/>
      <c r="H37" s="5"/>
      <c r="I37" s="5"/>
      <c r="J37" s="5"/>
      <c r="K37" s="5"/>
    </row>
    <row r="38" spans="1:11" ht="11.25">
      <c r="A38" s="3"/>
      <c r="B38" s="5"/>
      <c r="C38" s="5"/>
      <c r="D38" s="5"/>
      <c r="E38" s="11"/>
      <c r="F38" s="5"/>
      <c r="G38" s="5"/>
      <c r="H38" s="5"/>
      <c r="I38" s="5"/>
      <c r="J38" s="5"/>
      <c r="K38" s="5"/>
    </row>
    <row r="39" spans="1:11" ht="11.25">
      <c r="A39" s="3"/>
      <c r="B39" s="5"/>
      <c r="C39" s="5"/>
      <c r="D39" s="5"/>
      <c r="E39" s="11"/>
      <c r="F39" s="5"/>
      <c r="G39" s="5"/>
      <c r="H39" s="5"/>
      <c r="I39" s="5"/>
      <c r="J39" s="5"/>
      <c r="K39" s="5"/>
    </row>
    <row r="40" spans="1:11" ht="11.25">
      <c r="A40" s="3"/>
      <c r="B40" s="5"/>
      <c r="C40" s="5"/>
      <c r="D40" s="5"/>
      <c r="E40" s="11"/>
      <c r="F40" s="5"/>
      <c r="G40" s="5"/>
      <c r="H40" s="5"/>
      <c r="I40" s="5"/>
      <c r="J40" s="5"/>
      <c r="K40" s="5"/>
    </row>
    <row r="41" spans="1:11" ht="11.25">
      <c r="A41" s="3"/>
      <c r="B41" s="5"/>
      <c r="C41" s="5"/>
      <c r="D41" s="5"/>
      <c r="E41" s="11"/>
      <c r="F41" s="5"/>
      <c r="G41" s="5"/>
      <c r="H41" s="5"/>
      <c r="I41" s="5"/>
      <c r="J41" s="5"/>
      <c r="K41" s="5"/>
    </row>
    <row r="42" spans="1:11" ht="11.25">
      <c r="A42" s="3"/>
      <c r="B42" s="5"/>
      <c r="C42" s="5"/>
      <c r="D42" s="5"/>
      <c r="E42" s="11"/>
      <c r="F42" s="5"/>
      <c r="G42" s="5"/>
      <c r="H42" s="5"/>
      <c r="I42" s="5"/>
      <c r="J42" s="5"/>
      <c r="K42" s="5"/>
    </row>
    <row r="43" spans="1:11" ht="11.25">
      <c r="A43" s="3"/>
      <c r="B43" s="5"/>
      <c r="C43" s="5"/>
      <c r="D43" s="5"/>
      <c r="E43" s="11"/>
      <c r="F43" s="5"/>
      <c r="G43" s="5"/>
      <c r="H43" s="5"/>
      <c r="I43" s="5"/>
      <c r="J43" s="5"/>
      <c r="K43" s="5"/>
    </row>
    <row r="44" spans="1:11" ht="11.25">
      <c r="A44" s="3"/>
      <c r="B44" s="5"/>
      <c r="C44" s="5"/>
      <c r="D44" s="5"/>
      <c r="E44" s="11"/>
      <c r="F44" s="5"/>
      <c r="G44" s="5"/>
      <c r="H44" s="5"/>
      <c r="I44" s="5"/>
      <c r="J44" s="5"/>
      <c r="K44" s="5"/>
    </row>
    <row r="45" spans="1:11" ht="11.25">
      <c r="A45" s="3"/>
      <c r="B45" s="5"/>
      <c r="C45" s="5"/>
      <c r="D45" s="5"/>
      <c r="E45" s="11"/>
      <c r="F45" s="5"/>
      <c r="G45" s="5"/>
      <c r="H45" s="5"/>
      <c r="I45" s="5"/>
      <c r="J45" s="5"/>
      <c r="K45" s="5"/>
    </row>
    <row r="46" spans="1:11" ht="11.25">
      <c r="A46" s="3"/>
      <c r="B46" s="5"/>
      <c r="C46" s="5"/>
      <c r="D46" s="5"/>
      <c r="E46" s="11"/>
      <c r="F46" s="5"/>
      <c r="G46" s="5"/>
      <c r="H46" s="5"/>
      <c r="I46" s="5"/>
      <c r="J46" s="5"/>
      <c r="K46" s="5"/>
    </row>
    <row r="47" spans="1:11" ht="11.25">
      <c r="A47" s="3"/>
      <c r="B47" s="5"/>
      <c r="C47" s="5"/>
      <c r="D47" s="5"/>
      <c r="E47" s="11"/>
      <c r="F47" s="5"/>
      <c r="G47" s="5"/>
      <c r="H47" s="5"/>
      <c r="I47" s="5"/>
      <c r="J47" s="5"/>
      <c r="K47" s="5"/>
    </row>
    <row r="48" spans="1:11" ht="11.25">
      <c r="A48" s="3"/>
      <c r="B48" s="5"/>
      <c r="C48" s="5"/>
      <c r="D48" s="5"/>
      <c r="E48" s="11"/>
      <c r="F48" s="5"/>
      <c r="G48" s="5"/>
      <c r="H48" s="5"/>
      <c r="I48" s="5"/>
      <c r="J48" s="5"/>
      <c r="K48" s="5"/>
    </row>
    <row r="49" spans="1:11" ht="11.25">
      <c r="A49" s="3"/>
      <c r="B49" s="5"/>
      <c r="C49" s="5"/>
      <c r="D49" s="5"/>
      <c r="E49" s="11"/>
      <c r="F49" s="5"/>
      <c r="G49" s="5"/>
      <c r="H49" s="5"/>
      <c r="I49" s="5"/>
      <c r="J49" s="5"/>
      <c r="K49" s="5"/>
    </row>
    <row r="50" spans="1:11" ht="11.25">
      <c r="A50" s="3"/>
      <c r="B50" s="5"/>
      <c r="C50" s="5"/>
      <c r="D50" s="5"/>
      <c r="E50" s="11"/>
      <c r="F50" s="5"/>
      <c r="G50" s="5"/>
      <c r="H50" s="5"/>
      <c r="I50" s="5"/>
      <c r="J50" s="5"/>
      <c r="K50" s="5"/>
    </row>
    <row r="51" spans="1:11" ht="11.25">
      <c r="A51" s="3"/>
      <c r="B51" s="5"/>
      <c r="C51" s="5"/>
      <c r="D51" s="5"/>
      <c r="E51" s="11"/>
      <c r="F51" s="5"/>
      <c r="G51" s="5"/>
      <c r="H51" s="5"/>
      <c r="I51" s="5"/>
      <c r="J51" s="5"/>
      <c r="K51" s="5"/>
    </row>
    <row r="52" spans="1:11" ht="11.25">
      <c r="A52" s="3"/>
      <c r="B52" s="5"/>
      <c r="C52" s="5"/>
      <c r="D52" s="5"/>
      <c r="E52" s="11"/>
      <c r="F52" s="5"/>
      <c r="G52" s="5"/>
      <c r="H52" s="5"/>
      <c r="I52" s="5"/>
      <c r="J52" s="5"/>
      <c r="K52" s="5"/>
    </row>
    <row r="53" spans="1:11" ht="11.25">
      <c r="A53" s="3"/>
      <c r="B53" s="5"/>
      <c r="C53" s="5"/>
      <c r="D53" s="5"/>
      <c r="E53" s="11"/>
      <c r="F53" s="5"/>
      <c r="G53" s="5"/>
      <c r="H53" s="5"/>
      <c r="I53" s="5"/>
      <c r="J53" s="5"/>
      <c r="K53" s="5"/>
    </row>
    <row r="54" spans="1:11" ht="11.25">
      <c r="A54" s="3"/>
      <c r="B54" s="5"/>
      <c r="C54" s="5"/>
      <c r="D54" s="5"/>
      <c r="E54" s="11"/>
      <c r="F54" s="5"/>
      <c r="G54" s="5"/>
      <c r="H54" s="5"/>
      <c r="I54" s="5"/>
      <c r="J54" s="5"/>
      <c r="K54" s="5"/>
    </row>
    <row r="55" spans="1:11" ht="11.25">
      <c r="A55" s="3"/>
      <c r="B55" s="5"/>
      <c r="C55" s="5"/>
      <c r="D55" s="5"/>
      <c r="E55" s="11"/>
      <c r="F55" s="5"/>
      <c r="G55" s="5"/>
      <c r="H55" s="5"/>
      <c r="I55" s="5"/>
      <c r="J55" s="5"/>
      <c r="K55" s="5"/>
    </row>
    <row r="56" spans="1:11" ht="11.25">
      <c r="A56" s="3"/>
      <c r="B56" s="5"/>
      <c r="C56" s="5"/>
      <c r="D56" s="5"/>
      <c r="E56" s="11"/>
      <c r="F56" s="5"/>
      <c r="G56" s="5"/>
      <c r="H56" s="5"/>
      <c r="I56" s="5"/>
      <c r="J56" s="5"/>
      <c r="K56" s="5"/>
    </row>
    <row r="57" spans="1:11" ht="11.25">
      <c r="A57" s="3"/>
      <c r="B57" s="5"/>
      <c r="C57" s="5"/>
      <c r="D57" s="5"/>
      <c r="E57" s="11"/>
      <c r="F57" s="5"/>
      <c r="G57" s="5"/>
      <c r="H57" s="5"/>
      <c r="I57" s="5"/>
      <c r="J57" s="5"/>
      <c r="K57" s="5"/>
    </row>
    <row r="58" spans="1:11" ht="11.25">
      <c r="A58" s="3"/>
      <c r="B58" s="5"/>
      <c r="C58" s="5"/>
      <c r="D58" s="5"/>
      <c r="E58" s="11"/>
      <c r="F58" s="5"/>
      <c r="G58" s="5"/>
      <c r="H58" s="5"/>
      <c r="I58" s="5"/>
      <c r="J58" s="5"/>
      <c r="K58" s="5"/>
    </row>
    <row r="59" spans="1:11" ht="11.25">
      <c r="A59" s="3"/>
      <c r="B59" s="5"/>
      <c r="C59" s="5"/>
      <c r="D59" s="5"/>
      <c r="E59" s="11"/>
      <c r="F59" s="5"/>
      <c r="G59" s="5"/>
      <c r="H59" s="5"/>
      <c r="I59" s="5"/>
      <c r="J59" s="5"/>
      <c r="K59" s="5"/>
    </row>
    <row r="60" spans="1:11" ht="11.25">
      <c r="A60" s="3"/>
      <c r="B60" s="5"/>
      <c r="C60" s="5"/>
      <c r="D60" s="5"/>
      <c r="E60" s="11"/>
      <c r="F60" s="5"/>
      <c r="G60" s="5"/>
      <c r="H60" s="5"/>
      <c r="I60" s="5"/>
      <c r="J60" s="5"/>
      <c r="K60" s="5"/>
    </row>
    <row r="61" spans="1:11" ht="11.25">
      <c r="A61" s="3"/>
      <c r="B61" s="5"/>
      <c r="C61" s="5"/>
      <c r="D61" s="5"/>
      <c r="E61" s="11"/>
      <c r="F61" s="5"/>
      <c r="G61" s="5"/>
      <c r="H61" s="5"/>
      <c r="I61" s="5"/>
      <c r="J61" s="5"/>
      <c r="K61" s="5"/>
    </row>
  </sheetData>
  <sheetProtection/>
  <mergeCells count="7">
    <mergeCell ref="J3:K3"/>
    <mergeCell ref="B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7" sqref="A7"/>
    </sheetView>
  </sheetViews>
  <sheetFormatPr defaultColWidth="9.33203125" defaultRowHeight="11.25"/>
  <cols>
    <col min="1" max="1" width="79" style="0" customWidth="1"/>
    <col min="2" max="11" width="8.83203125" style="0" customWidth="1"/>
  </cols>
  <sheetData>
    <row r="1" ht="19.5" customHeight="1" thickBot="1">
      <c r="A1" s="1" t="str">
        <f>"Severity of Illness and Median Charges for Top 25 APR-DRGs, St. Francis Hospital, "&amp;LEFT('[1]Top25BEEB_2'!H1,4)</f>
        <v>Severity of Illness and Median Charges for Top 25 APR-DRGs, St. Francis Hospital, 2010</v>
      </c>
    </row>
    <row r="2" spans="1:11" ht="13.5" thickTop="1">
      <c r="A2" s="13"/>
      <c r="B2" s="26" t="s">
        <v>2</v>
      </c>
      <c r="C2" s="26"/>
      <c r="D2" s="26"/>
      <c r="E2" s="26"/>
      <c r="F2" s="26"/>
      <c r="G2" s="26"/>
      <c r="H2" s="26"/>
      <c r="I2" s="26"/>
      <c r="J2" s="14"/>
      <c r="K2" s="15"/>
    </row>
    <row r="3" spans="1:11" ht="11.25">
      <c r="A3" s="27" t="s">
        <v>0</v>
      </c>
      <c r="B3" s="29" t="s">
        <v>3</v>
      </c>
      <c r="C3" s="25"/>
      <c r="D3" s="24" t="s">
        <v>4</v>
      </c>
      <c r="E3" s="25"/>
      <c r="F3" s="24" t="s">
        <v>5</v>
      </c>
      <c r="G3" s="25"/>
      <c r="H3" s="24" t="s">
        <v>6</v>
      </c>
      <c r="I3" s="25"/>
      <c r="J3" s="24" t="s">
        <v>7</v>
      </c>
      <c r="K3" s="25"/>
    </row>
    <row r="4" spans="1:12" ht="11.25">
      <c r="A4" s="28"/>
      <c r="B4" s="16" t="s">
        <v>1</v>
      </c>
      <c r="C4" s="17" t="s">
        <v>8</v>
      </c>
      <c r="D4" s="17" t="s">
        <v>1</v>
      </c>
      <c r="E4" s="17" t="s">
        <v>8</v>
      </c>
      <c r="F4" s="16" t="s">
        <v>1</v>
      </c>
      <c r="G4" s="17" t="s">
        <v>8</v>
      </c>
      <c r="H4" s="17" t="s">
        <v>1</v>
      </c>
      <c r="I4" s="17" t="s">
        <v>8</v>
      </c>
      <c r="J4" s="17" t="s">
        <v>1</v>
      </c>
      <c r="K4" s="17" t="s">
        <v>8</v>
      </c>
      <c r="L4" s="2"/>
    </row>
    <row r="5" spans="1:11" ht="11.25">
      <c r="A5" s="18" t="str">
        <f>VLOOKUP(LARGE('[1]Top25SFRA_2'!$A$5:$C$257,1),'[1]Top25SFRA_2'!$A$5:$C$257,3,FALSE)</f>
        <v>NEONATE BIRTHWT &gt;2499G, NORMAL NEWBORN OR NEONATE W OTHER PROBLEM                 </v>
      </c>
      <c r="B5" s="19">
        <f>VLOOKUP(LARGE('[1]Top25SFRA_2'!$A$6:$C$257,1),'[1]Top25SFRA_2'!$A$6:$O$257,6,FALSE)</f>
        <v>690</v>
      </c>
      <c r="C5" s="4">
        <f>VLOOKUP(LARGE('[1]Top25SFRA_2'!$A$6:$C$257,1),'[1]Top25SFRA_2'!$A$6:$O$257,7,FALSE)</f>
        <v>3053.49</v>
      </c>
      <c r="D5" s="12">
        <f>VLOOKUP(LARGE('[1]Top25SFRA_2'!$A$6:$C$257,1),'[1]Top25SFRA_2'!$A$6:$O$257,8,FALSE)</f>
        <v>53</v>
      </c>
      <c r="E5" s="4">
        <f>VLOOKUP(LARGE('[1]Top25SFRA_2'!$A$6:$C$257,1),'[1]Top25SFRA_2'!$A$6:$O$257,9,FALSE)</f>
        <v>3970.71</v>
      </c>
      <c r="F5" s="19">
        <f>VLOOKUP(LARGE('[1]Top25SFRA_2'!$A$6:$C$257,1),'[1]Top25SFRA_2'!$A$6:$O$257,10,FALSE)</f>
        <v>26</v>
      </c>
      <c r="G5" s="4">
        <f>VLOOKUP(LARGE('[1]Top25SFRA_2'!$A$6:$C$257,1),'[1]Top25SFRA_2'!$A$6:$O$257,11,FALSE)</f>
        <v>5494.73</v>
      </c>
      <c r="H5" s="12">
        <f>VLOOKUP(LARGE('[1]Top25SFRA_2'!$A$6:$C$257,1),'[1]Top25SFRA_2'!$A$6:$O$257,12,FALSE)</f>
        <v>0</v>
      </c>
      <c r="I5" s="4" t="str">
        <f>VLOOKUP(LARGE('[1]Top25SFRA_2'!$A$6:$C$257,1),'[1]Top25SFRA_2'!$A$6:$O$257,13,FALSE)</f>
        <v>.</v>
      </c>
      <c r="J5" s="12">
        <f>VLOOKUP(LARGE('[1]Top25SFRA_2'!$A$6:$C$257,1),'[1]Top25SFRA_2'!$A$6:$O$257,14,FALSE)</f>
        <v>769</v>
      </c>
      <c r="K5" s="4">
        <f>VLOOKUP(LARGE('[1]Top25SFRA_2'!$A$6:$C$257,1),'[1]Top25SFRA_2'!$A$6:$O$257,15,FALSE)</f>
        <v>3097.2</v>
      </c>
    </row>
    <row r="6" spans="1:11" ht="11.25">
      <c r="A6" s="18" t="str">
        <f>VLOOKUP(LARGE('[1]Top25SFRA_2'!$A$5:$C$257,2),'[1]Top25SFRA_2'!$A$5:$C$257,3,FALSE)</f>
        <v>VAGINAL DELIVERY                                                                  </v>
      </c>
      <c r="B6" s="19">
        <f>VLOOKUP(LARGE('[1]Top25SFRA_2'!$A$6:$C$257,2),'[1]Top25SFRA_2'!$A$6:$O$257,6,FALSE)</f>
        <v>369</v>
      </c>
      <c r="C6" s="4">
        <f>VLOOKUP(LARGE('[1]Top25SFRA_2'!$A$6:$C$257,2),'[1]Top25SFRA_2'!$A$6:$O$257,7,FALSE)</f>
        <v>7687.46</v>
      </c>
      <c r="D6" s="12">
        <f>VLOOKUP(LARGE('[1]Top25SFRA_2'!$A$6:$C$257,2),'[1]Top25SFRA_2'!$A$6:$O$257,8,FALSE)</f>
        <v>177</v>
      </c>
      <c r="E6" s="4">
        <f>VLOOKUP(LARGE('[1]Top25SFRA_2'!$A$6:$C$257,2),'[1]Top25SFRA_2'!$A$6:$O$257,9,FALSE)</f>
        <v>8266.11</v>
      </c>
      <c r="F6" s="19">
        <f>VLOOKUP(LARGE('[1]Top25SFRA_2'!$A$6:$C$257,2),'[1]Top25SFRA_2'!$A$6:$O$257,10,FALSE)</f>
        <v>17</v>
      </c>
      <c r="G6" s="4">
        <f>VLOOKUP(LARGE('[1]Top25SFRA_2'!$A$6:$C$257,2),'[1]Top25SFRA_2'!$A$6:$O$257,11,FALSE)</f>
        <v>11568.6</v>
      </c>
      <c r="H6" s="12">
        <f>VLOOKUP(LARGE('[1]Top25SFRA_2'!$A$6:$C$257,2),'[1]Top25SFRA_2'!$A$6:$O$257,12,FALSE)</f>
        <v>0</v>
      </c>
      <c r="I6" s="4" t="str">
        <f>VLOOKUP(LARGE('[1]Top25SFRA_2'!$A$6:$C$257,2),'[1]Top25SFRA_2'!$A$6:$O$257,13,FALSE)</f>
        <v>.</v>
      </c>
      <c r="J6" s="12">
        <f>VLOOKUP(LARGE('[1]Top25SFRA_2'!$A$6:$C$257,2),'[1]Top25SFRA_2'!$A$6:$O$257,14,FALSE)</f>
        <v>563</v>
      </c>
      <c r="K6" s="4">
        <f>VLOOKUP(LARGE('[1]Top25SFRA_2'!$A$6:$C$257,2),'[1]Top25SFRA_2'!$A$6:$O$257,15,FALSE)</f>
        <v>7874.4</v>
      </c>
    </row>
    <row r="7" spans="1:11" ht="11.25">
      <c r="A7" s="18" t="str">
        <f>VLOOKUP(LARGE('[1]Top25SFRA_2'!$A$5:$C$257,3),'[1]Top25SFRA_2'!$A$5:$C$257,3,FALSE)</f>
        <v>OTHER AFTERCARE &amp; CONVALESCENCE                                                   </v>
      </c>
      <c r="B7" s="19">
        <f>VLOOKUP(LARGE('[1]Top25SFRA_2'!$A$6:$C$257,3),'[1]Top25SFRA_2'!$A$6:$O$257,6,FALSE)</f>
        <v>295</v>
      </c>
      <c r="C7" s="4">
        <f>VLOOKUP(LARGE('[1]Top25SFRA_2'!$A$6:$C$257,3),'[1]Top25SFRA_2'!$A$6:$O$257,7,FALSE)</f>
        <v>444.41</v>
      </c>
      <c r="D7" s="12">
        <f>VLOOKUP(LARGE('[1]Top25SFRA_2'!$A$6:$C$257,3),'[1]Top25SFRA_2'!$A$6:$O$257,8,FALSE)</f>
        <v>0</v>
      </c>
      <c r="E7" s="4" t="str">
        <f>VLOOKUP(LARGE('[1]Top25SFRA_2'!$A$6:$C$257,3),'[1]Top25SFRA_2'!$A$6:$O$257,9,FALSE)</f>
        <v>.</v>
      </c>
      <c r="F7" s="19">
        <f>VLOOKUP(LARGE('[1]Top25SFRA_2'!$A$6:$C$257,3),'[1]Top25SFRA_2'!$A$6:$O$257,10,FALSE)</f>
        <v>0</v>
      </c>
      <c r="G7" s="4" t="str">
        <f>VLOOKUP(LARGE('[1]Top25SFRA_2'!$A$6:$C$257,3),'[1]Top25SFRA_2'!$A$6:$O$257,11,FALSE)</f>
        <v>.</v>
      </c>
      <c r="H7" s="12">
        <f>VLOOKUP(LARGE('[1]Top25SFRA_2'!$A$6:$C$257,3),'[1]Top25SFRA_2'!$A$6:$O$257,12,FALSE)</f>
        <v>0</v>
      </c>
      <c r="I7" s="4" t="str">
        <f>VLOOKUP(LARGE('[1]Top25SFRA_2'!$A$6:$C$257,3),'[1]Top25SFRA_2'!$A$6:$O$257,13,FALSE)</f>
        <v>.</v>
      </c>
      <c r="J7" s="12">
        <f>VLOOKUP(LARGE('[1]Top25SFRA_2'!$A$6:$C$257,3),'[1]Top25SFRA_2'!$A$6:$O$257,14,FALSE)</f>
        <v>295</v>
      </c>
      <c r="K7" s="4">
        <f>VLOOKUP(LARGE('[1]Top25SFRA_2'!$A$6:$C$257,3),'[1]Top25SFRA_2'!$A$6:$O$257,15,FALSE)</f>
        <v>444.41</v>
      </c>
    </row>
    <row r="8" spans="1:11" ht="11.25">
      <c r="A8" s="18" t="str">
        <f>VLOOKUP(LARGE('[1]Top25SFRA_2'!$A$5:$C$257,4),'[1]Top25SFRA_2'!$A$5:$C$257,3,FALSE)</f>
        <v>CESAREAN DELIVERY                                                                 </v>
      </c>
      <c r="B8" s="19">
        <f>VLOOKUP(LARGE('[1]Top25SFRA_2'!$A$6:$C$257,4),'[1]Top25SFRA_2'!$A$6:$O$257,6,FALSE)</f>
        <v>181</v>
      </c>
      <c r="C8" s="4">
        <f>VLOOKUP(LARGE('[1]Top25SFRA_2'!$A$6:$C$257,4),'[1]Top25SFRA_2'!$A$6:$O$257,7,FALSE)</f>
        <v>10305.96</v>
      </c>
      <c r="D8" s="12">
        <f>VLOOKUP(LARGE('[1]Top25SFRA_2'!$A$6:$C$257,4),'[1]Top25SFRA_2'!$A$6:$O$257,8,FALSE)</f>
        <v>77</v>
      </c>
      <c r="E8" s="4">
        <f>VLOOKUP(LARGE('[1]Top25SFRA_2'!$A$6:$C$257,4),'[1]Top25SFRA_2'!$A$6:$O$257,9,FALSE)</f>
        <v>12993.72</v>
      </c>
      <c r="F8" s="19">
        <f>VLOOKUP(LARGE('[1]Top25SFRA_2'!$A$6:$C$257,4),'[1]Top25SFRA_2'!$A$6:$O$257,10,FALSE)</f>
        <v>9</v>
      </c>
      <c r="G8" s="4">
        <f>VLOOKUP(LARGE('[1]Top25SFRA_2'!$A$6:$C$257,4),'[1]Top25SFRA_2'!$A$6:$O$257,11,FALSE)</f>
        <v>19855.37</v>
      </c>
      <c r="H8" s="12">
        <f>VLOOKUP(LARGE('[1]Top25SFRA_2'!$A$6:$C$257,4),'[1]Top25SFRA_2'!$A$6:$O$257,12,FALSE)</f>
        <v>0</v>
      </c>
      <c r="I8" s="4" t="str">
        <f>VLOOKUP(LARGE('[1]Top25SFRA_2'!$A$6:$C$257,4),'[1]Top25SFRA_2'!$A$6:$O$257,13,FALSE)</f>
        <v>.</v>
      </c>
      <c r="J8" s="12">
        <f>VLOOKUP(LARGE('[1]Top25SFRA_2'!$A$6:$C$257,4),'[1]Top25SFRA_2'!$A$6:$O$257,14,FALSE)</f>
        <v>267</v>
      </c>
      <c r="K8" s="4">
        <f>VLOOKUP(LARGE('[1]Top25SFRA_2'!$A$6:$C$257,4),'[1]Top25SFRA_2'!$A$6:$O$257,15,FALSE)</f>
        <v>10842.11</v>
      </c>
    </row>
    <row r="9" spans="1:11" ht="11.25">
      <c r="A9" s="18" t="str">
        <f>VLOOKUP(LARGE('[1]Top25SFRA_2'!$A$5:$C$257,5),'[1]Top25SFRA_2'!$A$5:$C$257,3,FALSE)</f>
        <v>HEART FAILURE                                                                     </v>
      </c>
      <c r="B9" s="19">
        <f>VLOOKUP(LARGE('[1]Top25SFRA_2'!$A$6:$C$257,5),'[1]Top25SFRA_2'!$A$6:$O$257,6,FALSE)</f>
        <v>20</v>
      </c>
      <c r="C9" s="4">
        <f>VLOOKUP(LARGE('[1]Top25SFRA_2'!$A$6:$C$257,5),'[1]Top25SFRA_2'!$A$6:$O$257,7,FALSE)</f>
        <v>11569</v>
      </c>
      <c r="D9" s="12">
        <f>VLOOKUP(LARGE('[1]Top25SFRA_2'!$A$6:$C$257,5),'[1]Top25SFRA_2'!$A$6:$O$257,8,FALSE)</f>
        <v>102</v>
      </c>
      <c r="E9" s="4">
        <f>VLOOKUP(LARGE('[1]Top25SFRA_2'!$A$6:$C$257,5),'[1]Top25SFRA_2'!$A$6:$O$257,9,FALSE)</f>
        <v>14514.37</v>
      </c>
      <c r="F9" s="19">
        <f>VLOOKUP(LARGE('[1]Top25SFRA_2'!$A$6:$C$257,5),'[1]Top25SFRA_2'!$A$6:$O$257,10,FALSE)</f>
        <v>64</v>
      </c>
      <c r="G9" s="4">
        <f>VLOOKUP(LARGE('[1]Top25SFRA_2'!$A$6:$C$257,5),'[1]Top25SFRA_2'!$A$6:$O$257,11,FALSE)</f>
        <v>18606.12</v>
      </c>
      <c r="H9" s="12">
        <f>VLOOKUP(LARGE('[1]Top25SFRA_2'!$A$6:$C$257,5),'[1]Top25SFRA_2'!$A$6:$O$257,12,FALSE)</f>
        <v>16</v>
      </c>
      <c r="I9" s="4">
        <f>VLOOKUP(LARGE('[1]Top25SFRA_2'!$A$6:$C$257,5),'[1]Top25SFRA_2'!$A$6:$O$257,13,FALSE)</f>
        <v>35123.07</v>
      </c>
      <c r="J9" s="12">
        <f>VLOOKUP(LARGE('[1]Top25SFRA_2'!$A$6:$C$257,5),'[1]Top25SFRA_2'!$A$6:$O$257,14,FALSE)</f>
        <v>202</v>
      </c>
      <c r="K9" s="4">
        <f>VLOOKUP(LARGE('[1]Top25SFRA_2'!$A$6:$C$257,5),'[1]Top25SFRA_2'!$A$6:$O$257,15,FALSE)</f>
        <v>16900.13</v>
      </c>
    </row>
    <row r="10" spans="1:11" ht="11.25">
      <c r="A10" s="18" t="str">
        <f>VLOOKUP(LARGE('[1]Top25SFRA_2'!$A$5:$C$257,6),'[1]Top25SFRA_2'!$A$5:$C$257,3,FALSE)</f>
        <v>CHEST PAIN                                                                        </v>
      </c>
      <c r="B10" s="19">
        <f>VLOOKUP(LARGE('[1]Top25SFRA_2'!$A$6:$C$257,6),'[1]Top25SFRA_2'!$A$6:$O$257,6,FALSE)</f>
        <v>99</v>
      </c>
      <c r="C10" s="4">
        <f>VLOOKUP(LARGE('[1]Top25SFRA_2'!$A$6:$C$257,6),'[1]Top25SFRA_2'!$A$6:$O$257,7,FALSE)</f>
        <v>12718.59</v>
      </c>
      <c r="D10" s="12">
        <f>VLOOKUP(LARGE('[1]Top25SFRA_2'!$A$6:$C$257,6),'[1]Top25SFRA_2'!$A$6:$O$257,8,FALSE)</f>
        <v>71</v>
      </c>
      <c r="E10" s="4">
        <f>VLOOKUP(LARGE('[1]Top25SFRA_2'!$A$6:$C$257,6),'[1]Top25SFRA_2'!$A$6:$O$257,9,FALSE)</f>
        <v>14890.44</v>
      </c>
      <c r="F10" s="19">
        <f>VLOOKUP(LARGE('[1]Top25SFRA_2'!$A$6:$C$257,6),'[1]Top25SFRA_2'!$A$6:$O$257,10,FALSE)</f>
        <v>21</v>
      </c>
      <c r="G10" s="4">
        <f>VLOOKUP(LARGE('[1]Top25SFRA_2'!$A$6:$C$257,6),'[1]Top25SFRA_2'!$A$6:$O$257,11,FALSE)</f>
        <v>14169.22</v>
      </c>
      <c r="H10" s="12">
        <f>VLOOKUP(LARGE('[1]Top25SFRA_2'!$A$6:$C$257,6),'[1]Top25SFRA_2'!$A$6:$O$257,12,FALSE)</f>
        <v>0</v>
      </c>
      <c r="I10" s="4" t="str">
        <f>VLOOKUP(LARGE('[1]Top25SFRA_2'!$A$6:$C$257,6),'[1]Top25SFRA_2'!$A$6:$O$257,13,FALSE)</f>
        <v>.</v>
      </c>
      <c r="J10" s="12">
        <f>VLOOKUP(LARGE('[1]Top25SFRA_2'!$A$6:$C$257,6),'[1]Top25SFRA_2'!$A$6:$O$257,14,FALSE)</f>
        <v>191</v>
      </c>
      <c r="K10" s="4">
        <f>VLOOKUP(LARGE('[1]Top25SFRA_2'!$A$6:$C$257,6),'[1]Top25SFRA_2'!$A$6:$O$257,15,FALSE)</f>
        <v>14161.27</v>
      </c>
    </row>
    <row r="11" spans="1:11" ht="11.25">
      <c r="A11" s="18" t="str">
        <f>VLOOKUP(LARGE('[1]Top25SFRA_2'!$A$5:$C$257,7),'[1]Top25SFRA_2'!$A$5:$C$257,3,FALSE)</f>
        <v>CHRONIC OBSTRUCTIVE PULMONARY DISEASE                                             </v>
      </c>
      <c r="B11" s="19">
        <f>VLOOKUP(LARGE('[1]Top25SFRA_2'!$A$6:$C$257,7),'[1]Top25SFRA_2'!$A$6:$O$257,6,FALSE)</f>
        <v>43</v>
      </c>
      <c r="C11" s="4">
        <f>VLOOKUP(LARGE('[1]Top25SFRA_2'!$A$6:$C$257,7),'[1]Top25SFRA_2'!$A$6:$O$257,7,FALSE)</f>
        <v>13415.58</v>
      </c>
      <c r="D11" s="12">
        <f>VLOOKUP(LARGE('[1]Top25SFRA_2'!$A$6:$C$257,7),'[1]Top25SFRA_2'!$A$6:$O$257,8,FALSE)</f>
        <v>75</v>
      </c>
      <c r="E11" s="4">
        <f>VLOOKUP(LARGE('[1]Top25SFRA_2'!$A$6:$C$257,7),'[1]Top25SFRA_2'!$A$6:$O$257,9,FALSE)</f>
        <v>15543.48</v>
      </c>
      <c r="F11" s="19">
        <f>VLOOKUP(LARGE('[1]Top25SFRA_2'!$A$6:$C$257,7),'[1]Top25SFRA_2'!$A$6:$O$257,10,FALSE)</f>
        <v>54</v>
      </c>
      <c r="G11" s="4">
        <f>VLOOKUP(LARGE('[1]Top25SFRA_2'!$A$6:$C$257,7),'[1]Top25SFRA_2'!$A$6:$O$257,11,FALSE)</f>
        <v>18137.3</v>
      </c>
      <c r="H11" s="12">
        <f>VLOOKUP(LARGE('[1]Top25SFRA_2'!$A$6:$C$257,7),'[1]Top25SFRA_2'!$A$6:$O$257,12,FALSE)</f>
        <v>8</v>
      </c>
      <c r="I11" s="4">
        <f>VLOOKUP(LARGE('[1]Top25SFRA_2'!$A$6:$C$257,7),'[1]Top25SFRA_2'!$A$6:$O$257,13,FALSE)</f>
        <v>26914.29</v>
      </c>
      <c r="J11" s="12">
        <f>VLOOKUP(LARGE('[1]Top25SFRA_2'!$A$6:$C$257,7),'[1]Top25SFRA_2'!$A$6:$O$257,14,FALSE)</f>
        <v>180</v>
      </c>
      <c r="K11" s="4">
        <f>VLOOKUP(LARGE('[1]Top25SFRA_2'!$A$6:$C$257,7),'[1]Top25SFRA_2'!$A$6:$O$257,15,FALSE)</f>
        <v>15624.44</v>
      </c>
    </row>
    <row r="12" spans="1:11" ht="11.25">
      <c r="A12" s="18" t="str">
        <f>VLOOKUP(LARGE('[1]Top25SFRA_2'!$A$5:$C$257,8),'[1]Top25SFRA_2'!$A$5:$C$257,3,FALSE)</f>
        <v>RENAL FAILURE                                                                     </v>
      </c>
      <c r="B12" s="19">
        <f>VLOOKUP(LARGE('[1]Top25SFRA_2'!$A$6:$C$257,8),'[1]Top25SFRA_2'!$A$6:$O$257,6,FALSE)</f>
        <v>3</v>
      </c>
      <c r="C12" s="4">
        <f>VLOOKUP(LARGE('[1]Top25SFRA_2'!$A$6:$C$257,8),'[1]Top25SFRA_2'!$A$6:$O$257,7,FALSE)</f>
        <v>15569.2</v>
      </c>
      <c r="D12" s="12">
        <f>VLOOKUP(LARGE('[1]Top25SFRA_2'!$A$6:$C$257,8),'[1]Top25SFRA_2'!$A$6:$O$257,8,FALSE)</f>
        <v>20</v>
      </c>
      <c r="E12" s="4">
        <f>VLOOKUP(LARGE('[1]Top25SFRA_2'!$A$6:$C$257,8),'[1]Top25SFRA_2'!$A$6:$O$257,9,FALSE)</f>
        <v>13311.52</v>
      </c>
      <c r="F12" s="19">
        <f>VLOOKUP(LARGE('[1]Top25SFRA_2'!$A$6:$C$257,8),'[1]Top25SFRA_2'!$A$6:$O$257,10,FALSE)</f>
        <v>117</v>
      </c>
      <c r="G12" s="4">
        <f>VLOOKUP(LARGE('[1]Top25SFRA_2'!$A$6:$C$257,8),'[1]Top25SFRA_2'!$A$6:$O$257,11,FALSE)</f>
        <v>19542</v>
      </c>
      <c r="H12" s="12">
        <f>VLOOKUP(LARGE('[1]Top25SFRA_2'!$A$6:$C$257,8),'[1]Top25SFRA_2'!$A$6:$O$257,12,FALSE)</f>
        <v>12</v>
      </c>
      <c r="I12" s="4">
        <f>VLOOKUP(LARGE('[1]Top25SFRA_2'!$A$6:$C$257,8),'[1]Top25SFRA_2'!$A$6:$O$257,13,FALSE)</f>
        <v>39901.17</v>
      </c>
      <c r="J12" s="12">
        <f>VLOOKUP(LARGE('[1]Top25SFRA_2'!$A$6:$C$257,8),'[1]Top25SFRA_2'!$A$6:$O$257,14,FALSE)</f>
        <v>152</v>
      </c>
      <c r="K12" s="4">
        <f>VLOOKUP(LARGE('[1]Top25SFRA_2'!$A$6:$C$257,8),'[1]Top25SFRA_2'!$A$6:$O$257,15,FALSE)</f>
        <v>18543.83</v>
      </c>
    </row>
    <row r="13" spans="1:11" ht="11.25">
      <c r="A13" s="18" t="str">
        <f>VLOOKUP(LARGE('[1]Top25SFRA_2'!$A$5:$C$257,9),'[1]Top25SFRA_2'!$A$5:$C$257,3,FALSE)</f>
        <v>OTHER PNEUMONIA                                                                   </v>
      </c>
      <c r="B13" s="19">
        <f>VLOOKUP(LARGE('[1]Top25SFRA_2'!$A$6:$C$257,9),'[1]Top25SFRA_2'!$A$6:$O$257,6,FALSE)</f>
        <v>29</v>
      </c>
      <c r="C13" s="4">
        <f>VLOOKUP(LARGE('[1]Top25SFRA_2'!$A$6:$C$257,9),'[1]Top25SFRA_2'!$A$6:$O$257,7,FALSE)</f>
        <v>10215.61</v>
      </c>
      <c r="D13" s="12">
        <f>VLOOKUP(LARGE('[1]Top25SFRA_2'!$A$6:$C$257,9),'[1]Top25SFRA_2'!$A$6:$O$257,8,FALSE)</f>
        <v>62</v>
      </c>
      <c r="E13" s="4">
        <f>VLOOKUP(LARGE('[1]Top25SFRA_2'!$A$6:$C$257,9),'[1]Top25SFRA_2'!$A$6:$O$257,9,FALSE)</f>
        <v>13951.24</v>
      </c>
      <c r="F13" s="19">
        <f>VLOOKUP(LARGE('[1]Top25SFRA_2'!$A$6:$C$257,9),'[1]Top25SFRA_2'!$A$6:$O$257,10,FALSE)</f>
        <v>42</v>
      </c>
      <c r="G13" s="4">
        <f>VLOOKUP(LARGE('[1]Top25SFRA_2'!$A$6:$C$257,9),'[1]Top25SFRA_2'!$A$6:$O$257,11,FALSE)</f>
        <v>21772.17</v>
      </c>
      <c r="H13" s="12">
        <f>VLOOKUP(LARGE('[1]Top25SFRA_2'!$A$6:$C$257,9),'[1]Top25SFRA_2'!$A$6:$O$257,12,FALSE)</f>
        <v>12</v>
      </c>
      <c r="I13" s="4">
        <f>VLOOKUP(LARGE('[1]Top25SFRA_2'!$A$6:$C$257,9),'[1]Top25SFRA_2'!$A$6:$O$257,13,FALSE)</f>
        <v>21949.41</v>
      </c>
      <c r="J13" s="12">
        <f>VLOOKUP(LARGE('[1]Top25SFRA_2'!$A$6:$C$257,9),'[1]Top25SFRA_2'!$A$6:$O$257,14,FALSE)</f>
        <v>145</v>
      </c>
      <c r="K13" s="4">
        <f>VLOOKUP(LARGE('[1]Top25SFRA_2'!$A$6:$C$257,9),'[1]Top25SFRA_2'!$A$6:$O$257,15,FALSE)</f>
        <v>14765.73</v>
      </c>
    </row>
    <row r="14" spans="1:11" ht="11.25">
      <c r="A14" s="18" t="str">
        <f>VLOOKUP(LARGE('[1]Top25SFRA_2'!$A$5:$C$257,10),'[1]Top25SFRA_2'!$A$5:$C$257,3,FALSE)</f>
        <v>KIDNEY &amp; URINARY TRACT INFECTIONS                                                 </v>
      </c>
      <c r="B14" s="19">
        <f>VLOOKUP(LARGE('[1]Top25SFRA_2'!$A$6:$C$257,10),'[1]Top25SFRA_2'!$A$6:$O$257,6,FALSE)</f>
        <v>10</v>
      </c>
      <c r="C14" s="4">
        <f>VLOOKUP(LARGE('[1]Top25SFRA_2'!$A$6:$C$257,10),'[1]Top25SFRA_2'!$A$6:$O$257,7,FALSE)</f>
        <v>10894.69</v>
      </c>
      <c r="D14" s="12">
        <f>VLOOKUP(LARGE('[1]Top25SFRA_2'!$A$6:$C$257,10),'[1]Top25SFRA_2'!$A$6:$O$257,8,FALSE)</f>
        <v>55</v>
      </c>
      <c r="E14" s="4">
        <f>VLOOKUP(LARGE('[1]Top25SFRA_2'!$A$6:$C$257,10),'[1]Top25SFRA_2'!$A$6:$O$257,9,FALSE)</f>
        <v>12882.65</v>
      </c>
      <c r="F14" s="19">
        <f>VLOOKUP(LARGE('[1]Top25SFRA_2'!$A$6:$C$257,10),'[1]Top25SFRA_2'!$A$6:$O$257,10,FALSE)</f>
        <v>50</v>
      </c>
      <c r="G14" s="4">
        <f>VLOOKUP(LARGE('[1]Top25SFRA_2'!$A$6:$C$257,10),'[1]Top25SFRA_2'!$A$6:$O$257,11,FALSE)</f>
        <v>17312.19</v>
      </c>
      <c r="H14" s="12">
        <f>VLOOKUP(LARGE('[1]Top25SFRA_2'!$A$6:$C$257,10),'[1]Top25SFRA_2'!$A$6:$O$257,12,FALSE)</f>
        <v>6</v>
      </c>
      <c r="I14" s="4">
        <f>VLOOKUP(LARGE('[1]Top25SFRA_2'!$A$6:$C$257,10),'[1]Top25SFRA_2'!$A$6:$O$257,13,FALSE)</f>
        <v>18134.97</v>
      </c>
      <c r="J14" s="12">
        <f>VLOOKUP(LARGE('[1]Top25SFRA_2'!$A$6:$C$257,10),'[1]Top25SFRA_2'!$A$6:$O$257,14,FALSE)</f>
        <v>121</v>
      </c>
      <c r="K14" s="4">
        <f>VLOOKUP(LARGE('[1]Top25SFRA_2'!$A$6:$C$257,10),'[1]Top25SFRA_2'!$A$6:$O$257,15,FALSE)</f>
        <v>13723.49</v>
      </c>
    </row>
    <row r="15" spans="1:11" ht="11.25">
      <c r="A15" s="18" t="str">
        <f>VLOOKUP(LARGE('[1]Top25SFRA_2'!$A$5:$C$257,11),'[1]Top25SFRA_2'!$A$5:$C$257,3,FALSE)</f>
        <v>CARDIAC CATHETERIZATION FOR ISCHEMIC HEART DISEASE                                </v>
      </c>
      <c r="B15" s="19">
        <f>VLOOKUP(LARGE('[1]Top25SFRA_2'!$A$6:$C$257,11),'[1]Top25SFRA_2'!$A$6:$O$257,6,FALSE)</f>
        <v>47</v>
      </c>
      <c r="C15" s="4">
        <f>VLOOKUP(LARGE('[1]Top25SFRA_2'!$A$6:$C$257,11),'[1]Top25SFRA_2'!$A$6:$O$257,7,FALSE)</f>
        <v>29981.3</v>
      </c>
      <c r="D15" s="12">
        <f>VLOOKUP(LARGE('[1]Top25SFRA_2'!$A$6:$C$257,11),'[1]Top25SFRA_2'!$A$6:$O$257,8,FALSE)</f>
        <v>52</v>
      </c>
      <c r="E15" s="4">
        <f>VLOOKUP(LARGE('[1]Top25SFRA_2'!$A$6:$C$257,11),'[1]Top25SFRA_2'!$A$6:$O$257,9,FALSE)</f>
        <v>33337.13</v>
      </c>
      <c r="F15" s="19">
        <f>VLOOKUP(LARGE('[1]Top25SFRA_2'!$A$6:$C$257,11),'[1]Top25SFRA_2'!$A$6:$O$257,10,FALSE)</f>
        <v>17</v>
      </c>
      <c r="G15" s="4">
        <f>VLOOKUP(LARGE('[1]Top25SFRA_2'!$A$6:$C$257,11),'[1]Top25SFRA_2'!$A$6:$O$257,11,FALSE)</f>
        <v>46548.66</v>
      </c>
      <c r="H15" s="12">
        <f>VLOOKUP(LARGE('[1]Top25SFRA_2'!$A$6:$C$257,11),'[1]Top25SFRA_2'!$A$6:$O$257,12,FALSE)</f>
        <v>1</v>
      </c>
      <c r="I15" s="4">
        <f>VLOOKUP(LARGE('[1]Top25SFRA_2'!$A$6:$C$257,11),'[1]Top25SFRA_2'!$A$6:$O$257,13,FALSE)</f>
        <v>34410.77</v>
      </c>
      <c r="J15" s="12">
        <f>VLOOKUP(LARGE('[1]Top25SFRA_2'!$A$6:$C$257,11),'[1]Top25SFRA_2'!$A$6:$O$257,14,FALSE)</f>
        <v>117</v>
      </c>
      <c r="K15" s="4">
        <f>VLOOKUP(LARGE('[1]Top25SFRA_2'!$A$6:$C$257,11),'[1]Top25SFRA_2'!$A$6:$O$257,15,FALSE)</f>
        <v>33003.38</v>
      </c>
    </row>
    <row r="16" spans="1:11" ht="11.25">
      <c r="A16" s="18" t="str">
        <f>VLOOKUP(LARGE('[1]Top25SFRA_2'!$A$5:$C$257,12),'[1]Top25SFRA_2'!$A$5:$C$257,3,FALSE)</f>
        <v>CELLULITIS &amp; OTHER BACTERIAL SKIN INFECTIONS                                      </v>
      </c>
      <c r="B16" s="19">
        <f>VLOOKUP(LARGE('[1]Top25SFRA_2'!$A$6:$C$257,12),'[1]Top25SFRA_2'!$A$6:$O$257,6,FALSE)</f>
        <v>46</v>
      </c>
      <c r="C16" s="4">
        <f>VLOOKUP(LARGE('[1]Top25SFRA_2'!$A$6:$C$257,12),'[1]Top25SFRA_2'!$A$6:$O$257,7,FALSE)</f>
        <v>8349.88</v>
      </c>
      <c r="D16" s="12">
        <f>VLOOKUP(LARGE('[1]Top25SFRA_2'!$A$6:$C$257,12),'[1]Top25SFRA_2'!$A$6:$O$257,8,FALSE)</f>
        <v>45</v>
      </c>
      <c r="E16" s="4">
        <f>VLOOKUP(LARGE('[1]Top25SFRA_2'!$A$6:$C$257,12),'[1]Top25SFRA_2'!$A$6:$O$257,9,FALSE)</f>
        <v>13110.2</v>
      </c>
      <c r="F16" s="19">
        <f>VLOOKUP(LARGE('[1]Top25SFRA_2'!$A$6:$C$257,12),'[1]Top25SFRA_2'!$A$6:$O$257,10,FALSE)</f>
        <v>18</v>
      </c>
      <c r="G16" s="4">
        <f>VLOOKUP(LARGE('[1]Top25SFRA_2'!$A$6:$C$257,12),'[1]Top25SFRA_2'!$A$6:$O$257,11,FALSE)</f>
        <v>13901.89</v>
      </c>
      <c r="H16" s="12">
        <f>VLOOKUP(LARGE('[1]Top25SFRA_2'!$A$6:$C$257,12),'[1]Top25SFRA_2'!$A$6:$O$257,12,FALSE)</f>
        <v>3</v>
      </c>
      <c r="I16" s="4">
        <f>VLOOKUP(LARGE('[1]Top25SFRA_2'!$A$6:$C$257,12),'[1]Top25SFRA_2'!$A$6:$O$257,13,FALSE)</f>
        <v>18817.82</v>
      </c>
      <c r="J16" s="12">
        <f>VLOOKUP(LARGE('[1]Top25SFRA_2'!$A$6:$C$257,12),'[1]Top25SFRA_2'!$A$6:$O$257,14,FALSE)</f>
        <v>112</v>
      </c>
      <c r="K16" s="4">
        <f>VLOOKUP(LARGE('[1]Top25SFRA_2'!$A$6:$C$257,12),'[1]Top25SFRA_2'!$A$6:$O$257,15,FALSE)</f>
        <v>10466.82</v>
      </c>
    </row>
    <row r="17" spans="1:11" ht="11.25">
      <c r="A17" s="18" t="str">
        <f>VLOOKUP(LARGE('[1]Top25SFRA_2'!$A$5:$C$257,13),'[1]Top25SFRA_2'!$A$5:$C$257,3,FALSE)</f>
        <v>CARDIAC ARRHYTHMIA &amp; CONDUCTION DISORDERS                                         </v>
      </c>
      <c r="B17" s="19">
        <f>VLOOKUP(LARGE('[1]Top25SFRA_2'!$A$6:$C$257,13),'[1]Top25SFRA_2'!$A$6:$O$257,6,FALSE)</f>
        <v>33</v>
      </c>
      <c r="C17" s="4">
        <f>VLOOKUP(LARGE('[1]Top25SFRA_2'!$A$6:$C$257,13),'[1]Top25SFRA_2'!$A$6:$O$257,7,FALSE)</f>
        <v>9575.6</v>
      </c>
      <c r="D17" s="12">
        <f>VLOOKUP(LARGE('[1]Top25SFRA_2'!$A$6:$C$257,13),'[1]Top25SFRA_2'!$A$6:$O$257,8,FALSE)</f>
        <v>44</v>
      </c>
      <c r="E17" s="4">
        <f>VLOOKUP(LARGE('[1]Top25SFRA_2'!$A$6:$C$257,13),'[1]Top25SFRA_2'!$A$6:$O$257,9,FALSE)</f>
        <v>13000.52</v>
      </c>
      <c r="F17" s="19">
        <f>VLOOKUP(LARGE('[1]Top25SFRA_2'!$A$6:$C$257,13),'[1]Top25SFRA_2'!$A$6:$O$257,10,FALSE)</f>
        <v>29</v>
      </c>
      <c r="G17" s="4">
        <f>VLOOKUP(LARGE('[1]Top25SFRA_2'!$A$6:$C$257,13),'[1]Top25SFRA_2'!$A$6:$O$257,11,FALSE)</f>
        <v>14810.16</v>
      </c>
      <c r="H17" s="12">
        <f>VLOOKUP(LARGE('[1]Top25SFRA_2'!$A$6:$C$257,13),'[1]Top25SFRA_2'!$A$6:$O$257,12,FALSE)</f>
        <v>6</v>
      </c>
      <c r="I17" s="4">
        <f>VLOOKUP(LARGE('[1]Top25SFRA_2'!$A$6:$C$257,13),'[1]Top25SFRA_2'!$A$6:$O$257,13,FALSE)</f>
        <v>20665.33</v>
      </c>
      <c r="J17" s="12">
        <f>VLOOKUP(LARGE('[1]Top25SFRA_2'!$A$6:$C$257,13),'[1]Top25SFRA_2'!$A$6:$O$257,14,FALSE)</f>
        <v>112</v>
      </c>
      <c r="K17" s="4">
        <f>VLOOKUP(LARGE('[1]Top25SFRA_2'!$A$6:$C$257,13),'[1]Top25SFRA_2'!$A$6:$O$257,15,FALSE)</f>
        <v>12584.88</v>
      </c>
    </row>
    <row r="18" spans="1:11" ht="11.25">
      <c r="A18" s="18" t="str">
        <f>VLOOKUP(LARGE('[1]Top25SFRA_2'!$A$5:$C$257,14),'[1]Top25SFRA_2'!$A$5:$C$257,3,FALSE)</f>
        <v>PERCUTANEOUS CARDIOVASCULAR PROCEDURES W/O AMI                                    </v>
      </c>
      <c r="B18" s="19">
        <f>VLOOKUP(LARGE('[1]Top25SFRA_2'!$A$6:$C$257,14),'[1]Top25SFRA_2'!$A$6:$O$257,6,FALSE)</f>
        <v>47</v>
      </c>
      <c r="C18" s="4">
        <f>VLOOKUP(LARGE('[1]Top25SFRA_2'!$A$6:$C$257,14),'[1]Top25SFRA_2'!$A$6:$O$257,7,FALSE)</f>
        <v>47467.3</v>
      </c>
      <c r="D18" s="12">
        <f>VLOOKUP(LARGE('[1]Top25SFRA_2'!$A$6:$C$257,14),'[1]Top25SFRA_2'!$A$6:$O$257,8,FALSE)</f>
        <v>39</v>
      </c>
      <c r="E18" s="4">
        <f>VLOOKUP(LARGE('[1]Top25SFRA_2'!$A$6:$C$257,14),'[1]Top25SFRA_2'!$A$6:$O$257,9,FALSE)</f>
        <v>50501.41</v>
      </c>
      <c r="F18" s="19">
        <f>VLOOKUP(LARGE('[1]Top25SFRA_2'!$A$6:$C$257,14),'[1]Top25SFRA_2'!$A$6:$O$257,10,FALSE)</f>
        <v>18</v>
      </c>
      <c r="G18" s="4">
        <f>VLOOKUP(LARGE('[1]Top25SFRA_2'!$A$6:$C$257,14),'[1]Top25SFRA_2'!$A$6:$O$257,11,FALSE)</f>
        <v>73601.54</v>
      </c>
      <c r="H18" s="12">
        <f>VLOOKUP(LARGE('[1]Top25SFRA_2'!$A$6:$C$257,14),'[1]Top25SFRA_2'!$A$6:$O$257,12,FALSE)</f>
        <v>6</v>
      </c>
      <c r="I18" s="4">
        <f>VLOOKUP(LARGE('[1]Top25SFRA_2'!$A$6:$C$257,14),'[1]Top25SFRA_2'!$A$6:$O$257,13,FALSE)</f>
        <v>121675.81</v>
      </c>
      <c r="J18" s="12">
        <f>VLOOKUP(LARGE('[1]Top25SFRA_2'!$A$6:$C$257,14),'[1]Top25SFRA_2'!$A$6:$O$257,14,FALSE)</f>
        <v>110</v>
      </c>
      <c r="K18" s="4">
        <f>VLOOKUP(LARGE('[1]Top25SFRA_2'!$A$6:$C$257,14),'[1]Top25SFRA_2'!$A$6:$O$257,15,FALSE)</f>
        <v>52964.06</v>
      </c>
    </row>
    <row r="19" spans="1:11" ht="11.25">
      <c r="A19" s="18" t="str">
        <f>VLOOKUP(LARGE('[1]Top25SFRA_2'!$A$5:$C$257,15),'[1]Top25SFRA_2'!$A$5:$C$257,3,FALSE)</f>
        <v>PROCEDURES FOR OBESITY                                                            </v>
      </c>
      <c r="B19" s="19">
        <f>VLOOKUP(LARGE('[1]Top25SFRA_2'!$A$6:$C$257,15),'[1]Top25SFRA_2'!$A$6:$O$257,6,FALSE)</f>
        <v>81</v>
      </c>
      <c r="C19" s="4">
        <f>VLOOKUP(LARGE('[1]Top25SFRA_2'!$A$6:$C$257,15),'[1]Top25SFRA_2'!$A$6:$O$257,7,FALSE)</f>
        <v>37294.22</v>
      </c>
      <c r="D19" s="12">
        <f>VLOOKUP(LARGE('[1]Top25SFRA_2'!$A$6:$C$257,15),'[1]Top25SFRA_2'!$A$6:$O$257,8,FALSE)</f>
        <v>19</v>
      </c>
      <c r="E19" s="4">
        <f>VLOOKUP(LARGE('[1]Top25SFRA_2'!$A$6:$C$257,15),'[1]Top25SFRA_2'!$A$6:$O$257,9,FALSE)</f>
        <v>26675.49</v>
      </c>
      <c r="F19" s="19">
        <f>VLOOKUP(LARGE('[1]Top25SFRA_2'!$A$6:$C$257,15),'[1]Top25SFRA_2'!$A$6:$O$257,10,FALSE)</f>
        <v>1</v>
      </c>
      <c r="G19" s="4">
        <f>VLOOKUP(LARGE('[1]Top25SFRA_2'!$A$6:$C$257,15),'[1]Top25SFRA_2'!$A$6:$O$257,11,FALSE)</f>
        <v>49559.98</v>
      </c>
      <c r="H19" s="12">
        <f>VLOOKUP(LARGE('[1]Top25SFRA_2'!$A$6:$C$257,15),'[1]Top25SFRA_2'!$A$6:$O$257,12,FALSE)</f>
        <v>0</v>
      </c>
      <c r="I19" s="4" t="str">
        <f>VLOOKUP(LARGE('[1]Top25SFRA_2'!$A$6:$C$257,15),'[1]Top25SFRA_2'!$A$6:$O$257,13,FALSE)</f>
        <v>.</v>
      </c>
      <c r="J19" s="12">
        <f>VLOOKUP(LARGE('[1]Top25SFRA_2'!$A$6:$C$257,15),'[1]Top25SFRA_2'!$A$6:$O$257,14,FALSE)</f>
        <v>101</v>
      </c>
      <c r="K19" s="4">
        <f>VLOOKUP(LARGE('[1]Top25SFRA_2'!$A$6:$C$257,15),'[1]Top25SFRA_2'!$A$6:$O$257,15,FALSE)</f>
        <v>36515.78</v>
      </c>
    </row>
    <row r="20" spans="1:11" ht="11.25">
      <c r="A20" s="18" t="str">
        <f>VLOOKUP(LARGE('[1]Top25SFRA_2'!$A$5:$C$257,16),'[1]Top25SFRA_2'!$A$5:$C$257,3,FALSE)</f>
        <v>REHABILITATION                                                                    </v>
      </c>
      <c r="B20" s="19">
        <f>VLOOKUP(LARGE('[1]Top25SFRA_2'!$A$6:$C$257,16),'[1]Top25SFRA_2'!$A$6:$O$257,6,FALSE)</f>
        <v>8</v>
      </c>
      <c r="C20" s="4">
        <f>VLOOKUP(LARGE('[1]Top25SFRA_2'!$A$6:$C$257,16),'[1]Top25SFRA_2'!$A$6:$O$257,7,FALSE)</f>
        <v>31309.66</v>
      </c>
      <c r="D20" s="12">
        <f>VLOOKUP(LARGE('[1]Top25SFRA_2'!$A$6:$C$257,16),'[1]Top25SFRA_2'!$A$6:$O$257,8,FALSE)</f>
        <v>38</v>
      </c>
      <c r="E20" s="4">
        <f>VLOOKUP(LARGE('[1]Top25SFRA_2'!$A$6:$C$257,16),'[1]Top25SFRA_2'!$A$6:$O$257,9,FALSE)</f>
        <v>30827.67</v>
      </c>
      <c r="F20" s="19">
        <f>VLOOKUP(LARGE('[1]Top25SFRA_2'!$A$6:$C$257,16),'[1]Top25SFRA_2'!$A$6:$O$257,10,FALSE)</f>
        <v>37</v>
      </c>
      <c r="G20" s="4">
        <f>VLOOKUP(LARGE('[1]Top25SFRA_2'!$A$6:$C$257,16),'[1]Top25SFRA_2'!$A$6:$O$257,11,FALSE)</f>
        <v>33544.91</v>
      </c>
      <c r="H20" s="12">
        <f>VLOOKUP(LARGE('[1]Top25SFRA_2'!$A$6:$C$257,16),'[1]Top25SFRA_2'!$A$6:$O$257,12,FALSE)</f>
        <v>16</v>
      </c>
      <c r="I20" s="4">
        <f>VLOOKUP(LARGE('[1]Top25SFRA_2'!$A$6:$C$257,16),'[1]Top25SFRA_2'!$A$6:$O$257,13,FALSE)</f>
        <v>47896.78</v>
      </c>
      <c r="J20" s="12">
        <f>VLOOKUP(LARGE('[1]Top25SFRA_2'!$A$6:$C$257,16),'[1]Top25SFRA_2'!$A$6:$O$257,14,FALSE)</f>
        <v>99</v>
      </c>
      <c r="K20" s="4">
        <f>VLOOKUP(LARGE('[1]Top25SFRA_2'!$A$6:$C$257,16),'[1]Top25SFRA_2'!$A$6:$O$257,15,FALSE)</f>
        <v>33196.5</v>
      </c>
    </row>
    <row r="21" spans="1:11" ht="11.25">
      <c r="A21" s="18" t="str">
        <f>VLOOKUP(LARGE('[1]Top25SFRA_2'!$A$5:$C$257,17),'[1]Top25SFRA_2'!$A$5:$C$257,3,FALSE)</f>
        <v>DIABETES                                                                          </v>
      </c>
      <c r="B21" s="19">
        <f>VLOOKUP(LARGE('[1]Top25SFRA_2'!$A$6:$C$257,17),'[1]Top25SFRA_2'!$A$6:$O$257,6,FALSE)</f>
        <v>30</v>
      </c>
      <c r="C21" s="4">
        <f>VLOOKUP(LARGE('[1]Top25SFRA_2'!$A$6:$C$257,17),'[1]Top25SFRA_2'!$A$6:$O$257,7,FALSE)</f>
        <v>10037.78</v>
      </c>
      <c r="D21" s="12">
        <f>VLOOKUP(LARGE('[1]Top25SFRA_2'!$A$6:$C$257,17),'[1]Top25SFRA_2'!$A$6:$O$257,8,FALSE)</f>
        <v>30</v>
      </c>
      <c r="E21" s="4">
        <f>VLOOKUP(LARGE('[1]Top25SFRA_2'!$A$6:$C$257,17),'[1]Top25SFRA_2'!$A$6:$O$257,9,FALSE)</f>
        <v>11477.8</v>
      </c>
      <c r="F21" s="19">
        <f>VLOOKUP(LARGE('[1]Top25SFRA_2'!$A$6:$C$257,17),'[1]Top25SFRA_2'!$A$6:$O$257,10,FALSE)</f>
        <v>27</v>
      </c>
      <c r="G21" s="4">
        <f>VLOOKUP(LARGE('[1]Top25SFRA_2'!$A$6:$C$257,17),'[1]Top25SFRA_2'!$A$6:$O$257,11,FALSE)</f>
        <v>18119.48</v>
      </c>
      <c r="H21" s="12">
        <f>VLOOKUP(LARGE('[1]Top25SFRA_2'!$A$6:$C$257,17),'[1]Top25SFRA_2'!$A$6:$O$257,12,FALSE)</f>
        <v>8</v>
      </c>
      <c r="I21" s="4">
        <f>VLOOKUP(LARGE('[1]Top25SFRA_2'!$A$6:$C$257,17),'[1]Top25SFRA_2'!$A$6:$O$257,13,FALSE)</f>
        <v>36750.31</v>
      </c>
      <c r="J21" s="12">
        <f>VLOOKUP(LARGE('[1]Top25SFRA_2'!$A$6:$C$257,17),'[1]Top25SFRA_2'!$A$6:$O$257,14,FALSE)</f>
        <v>95</v>
      </c>
      <c r="K21" s="4">
        <f>VLOOKUP(LARGE('[1]Top25SFRA_2'!$A$6:$C$257,17),'[1]Top25SFRA_2'!$A$6:$O$257,15,FALSE)</f>
        <v>12235.01</v>
      </c>
    </row>
    <row r="22" spans="1:11" ht="11.25">
      <c r="A22" s="18" t="str">
        <f>VLOOKUP(LARGE('[1]Top25SFRA_2'!$A$5:$C$257,18),'[1]Top25SFRA_2'!$A$5:$C$257,3,FALSE)</f>
        <v>SYNCOPE &amp; COLLAPSE                                                                </v>
      </c>
      <c r="B22" s="19">
        <f>VLOOKUP(LARGE('[1]Top25SFRA_2'!$A$6:$C$257,18),'[1]Top25SFRA_2'!$A$6:$O$257,6,FALSE)</f>
        <v>30</v>
      </c>
      <c r="C22" s="4">
        <f>VLOOKUP(LARGE('[1]Top25SFRA_2'!$A$6:$C$257,18),'[1]Top25SFRA_2'!$A$6:$O$257,7,FALSE)</f>
        <v>9751.05</v>
      </c>
      <c r="D22" s="12">
        <f>VLOOKUP(LARGE('[1]Top25SFRA_2'!$A$6:$C$257,18),'[1]Top25SFRA_2'!$A$6:$O$257,8,FALSE)</f>
        <v>41</v>
      </c>
      <c r="E22" s="4">
        <f>VLOOKUP(LARGE('[1]Top25SFRA_2'!$A$6:$C$257,18),'[1]Top25SFRA_2'!$A$6:$O$257,9,FALSE)</f>
        <v>11805.8</v>
      </c>
      <c r="F22" s="19">
        <f>VLOOKUP(LARGE('[1]Top25SFRA_2'!$A$6:$C$257,18),'[1]Top25SFRA_2'!$A$6:$O$257,10,FALSE)</f>
        <v>16</v>
      </c>
      <c r="G22" s="4">
        <f>VLOOKUP(LARGE('[1]Top25SFRA_2'!$A$6:$C$257,18),'[1]Top25SFRA_2'!$A$6:$O$257,11,FALSE)</f>
        <v>15880.22</v>
      </c>
      <c r="H22" s="12">
        <f>VLOOKUP(LARGE('[1]Top25SFRA_2'!$A$6:$C$257,18),'[1]Top25SFRA_2'!$A$6:$O$257,12,FALSE)</f>
        <v>0</v>
      </c>
      <c r="I22" s="4" t="str">
        <f>VLOOKUP(LARGE('[1]Top25SFRA_2'!$A$6:$C$257,18),'[1]Top25SFRA_2'!$A$6:$O$257,13,FALSE)</f>
        <v>.</v>
      </c>
      <c r="J22" s="12">
        <f>VLOOKUP(LARGE('[1]Top25SFRA_2'!$A$6:$C$257,18),'[1]Top25SFRA_2'!$A$6:$O$257,14,FALSE)</f>
        <v>87</v>
      </c>
      <c r="K22" s="4">
        <f>VLOOKUP(LARGE('[1]Top25SFRA_2'!$A$6:$C$257,18),'[1]Top25SFRA_2'!$A$6:$O$257,15,FALSE)</f>
        <v>12065.05</v>
      </c>
    </row>
    <row r="23" spans="1:11" ht="11.25">
      <c r="A23" s="18" t="str">
        <f>VLOOKUP(LARGE('[1]Top25SFRA_2'!$A$5:$C$257,19),'[1]Top25SFRA_2'!$A$5:$C$257,3,FALSE)</f>
        <v>CVA &amp; PRECEREBRAL OCCLUSION  W INFARCT                                            </v>
      </c>
      <c r="B23" s="19">
        <f>VLOOKUP(LARGE('[1]Top25SFRA_2'!$A$6:$C$257,19),'[1]Top25SFRA_2'!$A$6:$O$257,6,FALSE)</f>
        <v>9</v>
      </c>
      <c r="C23" s="4">
        <f>VLOOKUP(LARGE('[1]Top25SFRA_2'!$A$6:$C$257,19),'[1]Top25SFRA_2'!$A$6:$O$257,7,FALSE)</f>
        <v>18166.73</v>
      </c>
      <c r="D23" s="12">
        <f>VLOOKUP(LARGE('[1]Top25SFRA_2'!$A$6:$C$257,19),'[1]Top25SFRA_2'!$A$6:$O$257,8,FALSE)</f>
        <v>44</v>
      </c>
      <c r="E23" s="4">
        <f>VLOOKUP(LARGE('[1]Top25SFRA_2'!$A$6:$C$257,19),'[1]Top25SFRA_2'!$A$6:$O$257,9,FALSE)</f>
        <v>22779.32</v>
      </c>
      <c r="F23" s="19">
        <f>VLOOKUP(LARGE('[1]Top25SFRA_2'!$A$6:$C$257,19),'[1]Top25SFRA_2'!$A$6:$O$257,10,FALSE)</f>
        <v>26</v>
      </c>
      <c r="G23" s="4">
        <f>VLOOKUP(LARGE('[1]Top25SFRA_2'!$A$6:$C$257,19),'[1]Top25SFRA_2'!$A$6:$O$257,11,FALSE)</f>
        <v>23258.94</v>
      </c>
      <c r="H23" s="12">
        <f>VLOOKUP(LARGE('[1]Top25SFRA_2'!$A$6:$C$257,19),'[1]Top25SFRA_2'!$A$6:$O$257,12,FALSE)</f>
        <v>7</v>
      </c>
      <c r="I23" s="4">
        <f>VLOOKUP(LARGE('[1]Top25SFRA_2'!$A$6:$C$257,19),'[1]Top25SFRA_2'!$A$6:$O$257,13,FALSE)</f>
        <v>73312.01</v>
      </c>
      <c r="J23" s="12">
        <f>VLOOKUP(LARGE('[1]Top25SFRA_2'!$A$6:$C$257,19),'[1]Top25SFRA_2'!$A$6:$O$257,14,FALSE)</f>
        <v>86</v>
      </c>
      <c r="K23" s="4">
        <f>VLOOKUP(LARGE('[1]Top25SFRA_2'!$A$6:$C$257,19),'[1]Top25SFRA_2'!$A$6:$O$257,15,FALSE)</f>
        <v>22598.5</v>
      </c>
    </row>
    <row r="24" spans="1:11" ht="11.25">
      <c r="A24" s="18" t="str">
        <f>VLOOKUP(LARGE('[1]Top25SFRA_2'!$A$5:$C$257,20),'[1]Top25SFRA_2'!$A$5:$C$257,3,FALSE)</f>
        <v>UTERINE &amp; ADNEXA PROCEDURES FOR LEIOMYOMA                                         </v>
      </c>
      <c r="B24" s="19">
        <f>VLOOKUP(LARGE('[1]Top25SFRA_2'!$A$6:$C$257,20),'[1]Top25SFRA_2'!$A$6:$O$257,6,FALSE)</f>
        <v>77</v>
      </c>
      <c r="C24" s="4">
        <f>VLOOKUP(LARGE('[1]Top25SFRA_2'!$A$6:$C$257,20),'[1]Top25SFRA_2'!$A$6:$O$257,7,FALSE)</f>
        <v>18449.79</v>
      </c>
      <c r="D24" s="12">
        <f>VLOOKUP(LARGE('[1]Top25SFRA_2'!$A$6:$C$257,20),'[1]Top25SFRA_2'!$A$6:$O$257,8,FALSE)</f>
        <v>7</v>
      </c>
      <c r="E24" s="4">
        <f>VLOOKUP(LARGE('[1]Top25SFRA_2'!$A$6:$C$257,20),'[1]Top25SFRA_2'!$A$6:$O$257,9,FALSE)</f>
        <v>18379.95</v>
      </c>
      <c r="F24" s="19">
        <f>VLOOKUP(LARGE('[1]Top25SFRA_2'!$A$6:$C$257,20),'[1]Top25SFRA_2'!$A$6:$O$257,10,FALSE)</f>
        <v>0</v>
      </c>
      <c r="G24" s="4" t="str">
        <f>VLOOKUP(LARGE('[1]Top25SFRA_2'!$A$6:$C$257,20),'[1]Top25SFRA_2'!$A$6:$O$257,11,FALSE)</f>
        <v>.</v>
      </c>
      <c r="H24" s="12">
        <f>VLOOKUP(LARGE('[1]Top25SFRA_2'!$A$6:$C$257,20),'[1]Top25SFRA_2'!$A$6:$O$257,12,FALSE)</f>
        <v>0</v>
      </c>
      <c r="I24" s="4" t="str">
        <f>VLOOKUP(LARGE('[1]Top25SFRA_2'!$A$6:$C$257,20),'[1]Top25SFRA_2'!$A$6:$O$257,13,FALSE)</f>
        <v>.</v>
      </c>
      <c r="J24" s="12">
        <f>VLOOKUP(LARGE('[1]Top25SFRA_2'!$A$6:$C$257,20),'[1]Top25SFRA_2'!$A$6:$O$257,14,FALSE)</f>
        <v>84</v>
      </c>
      <c r="K24" s="4">
        <f>VLOOKUP(LARGE('[1]Top25SFRA_2'!$A$6:$C$257,20),'[1]Top25SFRA_2'!$A$6:$O$257,15,FALSE)</f>
        <v>18414.87</v>
      </c>
    </row>
    <row r="25" spans="1:11" ht="11.25">
      <c r="A25" s="18" t="str">
        <f>VLOOKUP(LARGE('[1]Top25SFRA_2'!$A$5:$C$257,21),'[1]Top25SFRA_2'!$A$5:$C$257,3,FALSE)</f>
        <v>UTERINE &amp; ADNEXA PROCEDURES FOR NON-MALIGNANCY EXCEPT LEIOMYOMA                   </v>
      </c>
      <c r="B25" s="19">
        <f>VLOOKUP(LARGE('[1]Top25SFRA_2'!$A$6:$C$257,21),'[1]Top25SFRA_2'!$A$6:$O$257,6,FALSE)</f>
        <v>65</v>
      </c>
      <c r="C25" s="4">
        <f>VLOOKUP(LARGE('[1]Top25SFRA_2'!$A$6:$C$257,21),'[1]Top25SFRA_2'!$A$6:$O$257,7,FALSE)</f>
        <v>21926.29</v>
      </c>
      <c r="D25" s="12">
        <f>VLOOKUP(LARGE('[1]Top25SFRA_2'!$A$6:$C$257,21),'[1]Top25SFRA_2'!$A$6:$O$257,8,FALSE)</f>
        <v>17</v>
      </c>
      <c r="E25" s="4">
        <f>VLOOKUP(LARGE('[1]Top25SFRA_2'!$A$6:$C$257,21),'[1]Top25SFRA_2'!$A$6:$O$257,9,FALSE)</f>
        <v>21648.28</v>
      </c>
      <c r="F25" s="19">
        <f>VLOOKUP(LARGE('[1]Top25SFRA_2'!$A$6:$C$257,21),'[1]Top25SFRA_2'!$A$6:$O$257,10,FALSE)</f>
        <v>1</v>
      </c>
      <c r="G25" s="4">
        <f>VLOOKUP(LARGE('[1]Top25SFRA_2'!$A$6:$C$257,21),'[1]Top25SFRA_2'!$A$6:$O$257,11,FALSE)</f>
        <v>30817.21</v>
      </c>
      <c r="H25" s="12">
        <f>VLOOKUP(LARGE('[1]Top25SFRA_2'!$A$6:$C$257,21),'[1]Top25SFRA_2'!$A$6:$O$257,12,FALSE)</f>
        <v>1</v>
      </c>
      <c r="I25" s="4">
        <f>VLOOKUP(LARGE('[1]Top25SFRA_2'!$A$6:$C$257,21),'[1]Top25SFRA_2'!$A$6:$O$257,13,FALSE)</f>
        <v>75463.89</v>
      </c>
      <c r="J25" s="12">
        <f>VLOOKUP(LARGE('[1]Top25SFRA_2'!$A$6:$C$257,21),'[1]Top25SFRA_2'!$A$6:$O$257,14,FALSE)</f>
        <v>84</v>
      </c>
      <c r="K25" s="4">
        <f>VLOOKUP(LARGE('[1]Top25SFRA_2'!$A$6:$C$257,21),'[1]Top25SFRA_2'!$A$6:$O$257,15,FALSE)</f>
        <v>22076.42</v>
      </c>
    </row>
    <row r="26" spans="1:11" ht="11.25">
      <c r="A26" s="18" t="str">
        <f>VLOOKUP(LARGE('[1]Top25SFRA_2'!$A$5:$C$257,22),'[1]Top25SFRA_2'!$A$5:$C$257,3,FALSE)</f>
        <v>OTHER DIGESTIVE SYSTEM DIAGNOSES                                                  </v>
      </c>
      <c r="B26" s="19">
        <f>VLOOKUP(LARGE('[1]Top25SFRA_2'!$A$6:$C$257,22),'[1]Top25SFRA_2'!$A$6:$O$257,6,FALSE)</f>
        <v>24</v>
      </c>
      <c r="C26" s="4">
        <f>VLOOKUP(LARGE('[1]Top25SFRA_2'!$A$6:$C$257,22),'[1]Top25SFRA_2'!$A$6:$O$257,7,FALSE)</f>
        <v>10839.47</v>
      </c>
      <c r="D26" s="12">
        <f>VLOOKUP(LARGE('[1]Top25SFRA_2'!$A$6:$C$257,22),'[1]Top25SFRA_2'!$A$6:$O$257,8,FALSE)</f>
        <v>33</v>
      </c>
      <c r="E26" s="4">
        <f>VLOOKUP(LARGE('[1]Top25SFRA_2'!$A$6:$C$257,22),'[1]Top25SFRA_2'!$A$6:$O$257,9,FALSE)</f>
        <v>13944.08</v>
      </c>
      <c r="F26" s="19">
        <f>VLOOKUP(LARGE('[1]Top25SFRA_2'!$A$6:$C$257,22),'[1]Top25SFRA_2'!$A$6:$O$257,10,FALSE)</f>
        <v>25</v>
      </c>
      <c r="G26" s="4">
        <f>VLOOKUP(LARGE('[1]Top25SFRA_2'!$A$6:$C$257,22),'[1]Top25SFRA_2'!$A$6:$O$257,11,FALSE)</f>
        <v>20130.11</v>
      </c>
      <c r="H26" s="12">
        <f>VLOOKUP(LARGE('[1]Top25SFRA_2'!$A$6:$C$257,22),'[1]Top25SFRA_2'!$A$6:$O$257,12,FALSE)</f>
        <v>1</v>
      </c>
      <c r="I26" s="4">
        <f>VLOOKUP(LARGE('[1]Top25SFRA_2'!$A$6:$C$257,22),'[1]Top25SFRA_2'!$A$6:$O$257,13,FALSE)</f>
        <v>28261.56</v>
      </c>
      <c r="J26" s="12">
        <f>VLOOKUP(LARGE('[1]Top25SFRA_2'!$A$6:$C$257,22),'[1]Top25SFRA_2'!$A$6:$O$257,14,FALSE)</f>
        <v>83</v>
      </c>
      <c r="K26" s="4">
        <f>VLOOKUP(LARGE('[1]Top25SFRA_2'!$A$6:$C$257,22),'[1]Top25SFRA_2'!$A$6:$O$257,15,FALSE)</f>
        <v>13596.59</v>
      </c>
    </row>
    <row r="27" spans="1:11" ht="11.25">
      <c r="A27" s="18" t="str">
        <f>VLOOKUP(LARGE('[1]Top25SFRA_2'!$A$5:$C$257,23),'[1]Top25SFRA_2'!$A$5:$C$257,3,FALSE)</f>
        <v>DIVERTICULITIS &amp; DIVERTICULOSIS                                                   </v>
      </c>
      <c r="B27" s="19">
        <f>VLOOKUP(LARGE('[1]Top25SFRA_2'!$A$6:$C$257,23),'[1]Top25SFRA_2'!$A$6:$O$257,6,FALSE)</f>
        <v>22</v>
      </c>
      <c r="C27" s="4">
        <f>VLOOKUP(LARGE('[1]Top25SFRA_2'!$A$6:$C$257,23),'[1]Top25SFRA_2'!$A$6:$O$257,7,FALSE)</f>
        <v>12260.76</v>
      </c>
      <c r="D27" s="12">
        <f>VLOOKUP(LARGE('[1]Top25SFRA_2'!$A$6:$C$257,23),'[1]Top25SFRA_2'!$A$6:$O$257,8,FALSE)</f>
        <v>28</v>
      </c>
      <c r="E27" s="4">
        <f>VLOOKUP(LARGE('[1]Top25SFRA_2'!$A$6:$C$257,23),'[1]Top25SFRA_2'!$A$6:$O$257,9,FALSE)</f>
        <v>16578.95</v>
      </c>
      <c r="F27" s="19">
        <f>VLOOKUP(LARGE('[1]Top25SFRA_2'!$A$6:$C$257,23),'[1]Top25SFRA_2'!$A$6:$O$257,10,FALSE)</f>
        <v>28</v>
      </c>
      <c r="G27" s="4">
        <f>VLOOKUP(LARGE('[1]Top25SFRA_2'!$A$6:$C$257,23),'[1]Top25SFRA_2'!$A$6:$O$257,11,FALSE)</f>
        <v>20776.9</v>
      </c>
      <c r="H27" s="12">
        <f>VLOOKUP(LARGE('[1]Top25SFRA_2'!$A$6:$C$257,23),'[1]Top25SFRA_2'!$A$6:$O$257,12,FALSE)</f>
        <v>1</v>
      </c>
      <c r="I27" s="4">
        <f>VLOOKUP(LARGE('[1]Top25SFRA_2'!$A$6:$C$257,23),'[1]Top25SFRA_2'!$A$6:$O$257,13,FALSE)</f>
        <v>35206.2</v>
      </c>
      <c r="J27" s="12">
        <f>VLOOKUP(LARGE('[1]Top25SFRA_2'!$A$6:$C$257,23),'[1]Top25SFRA_2'!$A$6:$O$257,14,FALSE)</f>
        <v>79</v>
      </c>
      <c r="K27" s="4">
        <f>VLOOKUP(LARGE('[1]Top25SFRA_2'!$A$6:$C$257,23),'[1]Top25SFRA_2'!$A$6:$O$257,15,FALSE)</f>
        <v>17233.26</v>
      </c>
    </row>
    <row r="28" spans="1:11" ht="11.25">
      <c r="A28" s="18" t="str">
        <f>VLOOKUP(LARGE('[1]Top25SFRA_2'!$A$5:$C$257,24),'[1]Top25SFRA_2'!$A$5:$C$257,3,FALSE)</f>
        <v>PERCUTANEOUS CARDIOVASCULAR PROCEDURES W AMI                                      </v>
      </c>
      <c r="B28" s="19">
        <f>VLOOKUP(LARGE('[1]Top25SFRA_2'!$A$6:$C$257,24),'[1]Top25SFRA_2'!$A$6:$O$257,6,FALSE)</f>
        <v>24</v>
      </c>
      <c r="C28" s="4">
        <f>VLOOKUP(LARGE('[1]Top25SFRA_2'!$A$6:$C$257,24),'[1]Top25SFRA_2'!$A$6:$O$257,7,FALSE)</f>
        <v>49684.41</v>
      </c>
      <c r="D28" s="12">
        <f>VLOOKUP(LARGE('[1]Top25SFRA_2'!$A$6:$C$257,24),'[1]Top25SFRA_2'!$A$6:$O$257,8,FALSE)</f>
        <v>34</v>
      </c>
      <c r="E28" s="4">
        <f>VLOOKUP(LARGE('[1]Top25SFRA_2'!$A$6:$C$257,24),'[1]Top25SFRA_2'!$A$6:$O$257,9,FALSE)</f>
        <v>55885.48</v>
      </c>
      <c r="F28" s="19">
        <f>VLOOKUP(LARGE('[1]Top25SFRA_2'!$A$6:$C$257,24),'[1]Top25SFRA_2'!$A$6:$O$257,10,FALSE)</f>
        <v>8</v>
      </c>
      <c r="G28" s="4">
        <f>VLOOKUP(LARGE('[1]Top25SFRA_2'!$A$6:$C$257,24),'[1]Top25SFRA_2'!$A$6:$O$257,11,FALSE)</f>
        <v>56689.87</v>
      </c>
      <c r="H28" s="12">
        <f>VLOOKUP(LARGE('[1]Top25SFRA_2'!$A$6:$C$257,24),'[1]Top25SFRA_2'!$A$6:$O$257,12,FALSE)</f>
        <v>12</v>
      </c>
      <c r="I28" s="4">
        <f>VLOOKUP(LARGE('[1]Top25SFRA_2'!$A$6:$C$257,24),'[1]Top25SFRA_2'!$A$6:$O$257,13,FALSE)</f>
        <v>70260.64</v>
      </c>
      <c r="J28" s="12">
        <f>VLOOKUP(LARGE('[1]Top25SFRA_2'!$A$6:$C$257,24),'[1]Top25SFRA_2'!$A$6:$O$257,14,FALSE)</f>
        <v>78</v>
      </c>
      <c r="K28" s="4">
        <f>VLOOKUP(LARGE('[1]Top25SFRA_2'!$A$6:$C$257,24),'[1]Top25SFRA_2'!$A$6:$O$257,15,FALSE)</f>
        <v>55808.72</v>
      </c>
    </row>
    <row r="29" spans="1:11" ht="12" thickBot="1">
      <c r="A29" s="20" t="str">
        <f>VLOOKUP(LARGE('[1]Top25SFRA_2'!$A$5:$C$257,25),'[1]Top25SFRA_2'!$A$5:$C$257,3,FALSE)</f>
        <v>ANGINA PECTORIS &amp; CORONARY ATHEROSCLEROSIS                                        </v>
      </c>
      <c r="B29" s="21">
        <f>VLOOKUP(LARGE('[1]Top25SFRA_2'!$A$6:$C$257,25),'[1]Top25SFRA_2'!$A$6:$O$257,6,FALSE)</f>
        <v>21</v>
      </c>
      <c r="C29" s="22">
        <f>VLOOKUP(LARGE('[1]Top25SFRA_2'!$A$6:$C$257,25),'[1]Top25SFRA_2'!$A$6:$O$257,7,FALSE)</f>
        <v>12074.18</v>
      </c>
      <c r="D29" s="23">
        <f>VLOOKUP(LARGE('[1]Top25SFRA_2'!$A$6:$C$257,25),'[1]Top25SFRA_2'!$A$6:$O$257,8,FALSE)</f>
        <v>40</v>
      </c>
      <c r="E29" s="22">
        <f>VLOOKUP(LARGE('[1]Top25SFRA_2'!$A$6:$C$257,25),'[1]Top25SFRA_2'!$A$6:$O$257,9,FALSE)</f>
        <v>12457.11</v>
      </c>
      <c r="F29" s="21">
        <f>VLOOKUP(LARGE('[1]Top25SFRA_2'!$A$6:$C$257,25),'[1]Top25SFRA_2'!$A$6:$O$257,10,FALSE)</f>
        <v>12</v>
      </c>
      <c r="G29" s="22">
        <f>VLOOKUP(LARGE('[1]Top25SFRA_2'!$A$6:$C$257,25),'[1]Top25SFRA_2'!$A$6:$O$257,11,FALSE)</f>
        <v>14954.04</v>
      </c>
      <c r="H29" s="23">
        <f>VLOOKUP(LARGE('[1]Top25SFRA_2'!$A$6:$C$257,25),'[1]Top25SFRA_2'!$A$6:$O$257,12,FALSE)</f>
        <v>1</v>
      </c>
      <c r="I29" s="22">
        <f>VLOOKUP(LARGE('[1]Top25SFRA_2'!$A$6:$C$257,25),'[1]Top25SFRA_2'!$A$6:$O$257,13,FALSE)</f>
        <v>33840.49</v>
      </c>
      <c r="J29" s="23">
        <f>VLOOKUP(LARGE('[1]Top25SFRA_2'!$A$6:$C$257,25),'[1]Top25SFRA_2'!$A$6:$O$257,14,FALSE)</f>
        <v>74</v>
      </c>
      <c r="K29" s="22">
        <f>VLOOKUP(LARGE('[1]Top25SFRA_2'!$A$6:$C$257,25),'[1]Top25SFRA_2'!$A$6:$O$257,15,FALSE)</f>
        <v>13336</v>
      </c>
    </row>
    <row r="30" spans="2:9" ht="12" thickTop="1">
      <c r="B30" s="6"/>
      <c r="C30" s="6"/>
      <c r="D30" s="6"/>
      <c r="E30" s="7"/>
      <c r="F30" s="6"/>
      <c r="G30" s="6"/>
      <c r="H30" s="6"/>
      <c r="I30" s="6"/>
    </row>
    <row r="34" spans="1:1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1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1.25">
      <c r="A37" s="3"/>
      <c r="B37" s="5"/>
      <c r="C37" s="5"/>
      <c r="D37" s="5"/>
      <c r="E37" s="11"/>
      <c r="F37" s="5"/>
      <c r="G37" s="5"/>
      <c r="H37" s="5"/>
      <c r="I37" s="5"/>
      <c r="J37" s="5"/>
      <c r="K37" s="5"/>
    </row>
    <row r="38" spans="1:11" ht="11.25">
      <c r="A38" s="3"/>
      <c r="B38" s="5"/>
      <c r="C38" s="5"/>
      <c r="D38" s="5"/>
      <c r="E38" s="11"/>
      <c r="F38" s="5"/>
      <c r="G38" s="5"/>
      <c r="H38" s="5"/>
      <c r="I38" s="5"/>
      <c r="J38" s="5"/>
      <c r="K38" s="5"/>
    </row>
    <row r="39" spans="1:11" ht="11.25">
      <c r="A39" s="3"/>
      <c r="B39" s="5"/>
      <c r="C39" s="5"/>
      <c r="D39" s="5"/>
      <c r="E39" s="11"/>
      <c r="F39" s="5"/>
      <c r="G39" s="5"/>
      <c r="H39" s="5"/>
      <c r="I39" s="5"/>
      <c r="J39" s="5"/>
      <c r="K39" s="5"/>
    </row>
    <row r="40" spans="1:11" ht="11.25">
      <c r="A40" s="3"/>
      <c r="B40" s="5"/>
      <c r="C40" s="5"/>
      <c r="D40" s="5"/>
      <c r="E40" s="11"/>
      <c r="F40" s="5"/>
      <c r="G40" s="5"/>
      <c r="H40" s="5"/>
      <c r="I40" s="5"/>
      <c r="J40" s="5"/>
      <c r="K40" s="5"/>
    </row>
    <row r="41" spans="1:11" ht="11.25">
      <c r="A41" s="3"/>
      <c r="B41" s="5"/>
      <c r="C41" s="5"/>
      <c r="D41" s="5"/>
      <c r="E41" s="11"/>
      <c r="F41" s="5"/>
      <c r="G41" s="5"/>
      <c r="H41" s="5"/>
      <c r="I41" s="5"/>
      <c r="J41" s="5"/>
      <c r="K41" s="5"/>
    </row>
    <row r="42" spans="1:11" ht="11.25">
      <c r="A42" s="3"/>
      <c r="B42" s="5"/>
      <c r="C42" s="5"/>
      <c r="D42" s="5"/>
      <c r="E42" s="11"/>
      <c r="F42" s="5"/>
      <c r="G42" s="5"/>
      <c r="H42" s="5"/>
      <c r="I42" s="5"/>
      <c r="J42" s="5"/>
      <c r="K42" s="5"/>
    </row>
    <row r="43" spans="1:11" ht="11.25">
      <c r="A43" s="3"/>
      <c r="B43" s="5"/>
      <c r="C43" s="5"/>
      <c r="D43" s="5"/>
      <c r="E43" s="11"/>
      <c r="F43" s="5"/>
      <c r="G43" s="5"/>
      <c r="H43" s="5"/>
      <c r="I43" s="5"/>
      <c r="J43" s="5"/>
      <c r="K43" s="5"/>
    </row>
    <row r="44" spans="1:11" ht="11.25">
      <c r="A44" s="3"/>
      <c r="B44" s="5"/>
      <c r="C44" s="5"/>
      <c r="D44" s="5"/>
      <c r="E44" s="11"/>
      <c r="F44" s="5"/>
      <c r="G44" s="5"/>
      <c r="H44" s="5"/>
      <c r="I44" s="5"/>
      <c r="J44" s="5"/>
      <c r="K44" s="5"/>
    </row>
    <row r="45" spans="1:11" ht="11.25">
      <c r="A45" s="3"/>
      <c r="B45" s="5"/>
      <c r="C45" s="5"/>
      <c r="D45" s="5"/>
      <c r="E45" s="11"/>
      <c r="F45" s="5"/>
      <c r="G45" s="5"/>
      <c r="H45" s="5"/>
      <c r="I45" s="5"/>
      <c r="J45" s="5"/>
      <c r="K45" s="5"/>
    </row>
    <row r="46" spans="1:11" ht="11.25">
      <c r="A46" s="3"/>
      <c r="B46" s="5"/>
      <c r="C46" s="5"/>
      <c r="D46" s="5"/>
      <c r="E46" s="11"/>
      <c r="F46" s="5"/>
      <c r="G46" s="5"/>
      <c r="H46" s="5"/>
      <c r="I46" s="5"/>
      <c r="J46" s="5"/>
      <c r="K46" s="5"/>
    </row>
    <row r="47" spans="1:11" ht="11.25">
      <c r="A47" s="3"/>
      <c r="B47" s="5"/>
      <c r="C47" s="5"/>
      <c r="D47" s="5"/>
      <c r="E47" s="11"/>
      <c r="F47" s="5"/>
      <c r="G47" s="5"/>
      <c r="H47" s="5"/>
      <c r="I47" s="5"/>
      <c r="J47" s="5"/>
      <c r="K47" s="5"/>
    </row>
    <row r="48" spans="1:11" ht="11.25">
      <c r="A48" s="3"/>
      <c r="B48" s="5"/>
      <c r="C48" s="5"/>
      <c r="D48" s="5"/>
      <c r="E48" s="11"/>
      <c r="F48" s="5"/>
      <c r="G48" s="5"/>
      <c r="H48" s="5"/>
      <c r="I48" s="5"/>
      <c r="J48" s="5"/>
      <c r="K48" s="5"/>
    </row>
    <row r="49" spans="1:11" ht="11.25">
      <c r="A49" s="3"/>
      <c r="B49" s="5"/>
      <c r="C49" s="5"/>
      <c r="D49" s="5"/>
      <c r="E49" s="11"/>
      <c r="F49" s="5"/>
      <c r="G49" s="5"/>
      <c r="H49" s="5"/>
      <c r="I49" s="5"/>
      <c r="J49" s="5"/>
      <c r="K49" s="5"/>
    </row>
    <row r="50" spans="1:11" ht="11.25">
      <c r="A50" s="3"/>
      <c r="B50" s="5"/>
      <c r="C50" s="5"/>
      <c r="D50" s="5"/>
      <c r="E50" s="11"/>
      <c r="F50" s="5"/>
      <c r="G50" s="5"/>
      <c r="H50" s="5"/>
      <c r="I50" s="5"/>
      <c r="J50" s="5"/>
      <c r="K50" s="5"/>
    </row>
    <row r="51" spans="1:11" ht="11.25">
      <c r="A51" s="3"/>
      <c r="B51" s="5"/>
      <c r="C51" s="5"/>
      <c r="D51" s="5"/>
      <c r="E51" s="11"/>
      <c r="F51" s="5"/>
      <c r="G51" s="5"/>
      <c r="H51" s="5"/>
      <c r="I51" s="5"/>
      <c r="J51" s="5"/>
      <c r="K51" s="5"/>
    </row>
    <row r="52" spans="1:11" ht="11.25">
      <c r="A52" s="3"/>
      <c r="B52" s="5"/>
      <c r="C52" s="5"/>
      <c r="D52" s="5"/>
      <c r="E52" s="11"/>
      <c r="F52" s="5"/>
      <c r="G52" s="5"/>
      <c r="H52" s="5"/>
      <c r="I52" s="5"/>
      <c r="J52" s="5"/>
      <c r="K52" s="5"/>
    </row>
    <row r="53" spans="1:11" ht="11.25">
      <c r="A53" s="3"/>
      <c r="B53" s="5"/>
      <c r="C53" s="5"/>
      <c r="D53" s="5"/>
      <c r="E53" s="11"/>
      <c r="F53" s="5"/>
      <c r="G53" s="5"/>
      <c r="H53" s="5"/>
      <c r="I53" s="5"/>
      <c r="J53" s="5"/>
      <c r="K53" s="5"/>
    </row>
    <row r="54" spans="1:11" ht="11.25">
      <c r="A54" s="3"/>
      <c r="B54" s="5"/>
      <c r="C54" s="5"/>
      <c r="D54" s="5"/>
      <c r="E54" s="11"/>
      <c r="F54" s="5"/>
      <c r="G54" s="5"/>
      <c r="H54" s="5"/>
      <c r="I54" s="5"/>
      <c r="J54" s="5"/>
      <c r="K54" s="5"/>
    </row>
    <row r="55" spans="1:11" ht="11.25">
      <c r="A55" s="3"/>
      <c r="B55" s="5"/>
      <c r="C55" s="5"/>
      <c r="D55" s="5"/>
      <c r="E55" s="11"/>
      <c r="F55" s="5"/>
      <c r="G55" s="5"/>
      <c r="H55" s="5"/>
      <c r="I55" s="5"/>
      <c r="J55" s="5"/>
      <c r="K55" s="5"/>
    </row>
    <row r="56" spans="1:11" ht="11.25">
      <c r="A56" s="3"/>
      <c r="B56" s="5"/>
      <c r="C56" s="5"/>
      <c r="D56" s="5"/>
      <c r="E56" s="11"/>
      <c r="F56" s="5"/>
      <c r="G56" s="5"/>
      <c r="H56" s="5"/>
      <c r="I56" s="5"/>
      <c r="J56" s="5"/>
      <c r="K56" s="5"/>
    </row>
    <row r="57" spans="1:11" ht="11.25">
      <c r="A57" s="3"/>
      <c r="B57" s="5"/>
      <c r="C57" s="5"/>
      <c r="D57" s="5"/>
      <c r="E57" s="11"/>
      <c r="F57" s="5"/>
      <c r="G57" s="5"/>
      <c r="H57" s="5"/>
      <c r="I57" s="5"/>
      <c r="J57" s="5"/>
      <c r="K57" s="5"/>
    </row>
    <row r="58" spans="1:11" ht="11.25">
      <c r="A58" s="3"/>
      <c r="B58" s="5"/>
      <c r="C58" s="5"/>
      <c r="D58" s="5"/>
      <c r="E58" s="11"/>
      <c r="F58" s="5"/>
      <c r="G58" s="5"/>
      <c r="H58" s="5"/>
      <c r="I58" s="5"/>
      <c r="J58" s="5"/>
      <c r="K58" s="5"/>
    </row>
    <row r="59" spans="1:11" ht="11.25">
      <c r="A59" s="3"/>
      <c r="B59" s="5"/>
      <c r="C59" s="5"/>
      <c r="D59" s="5"/>
      <c r="E59" s="11"/>
      <c r="F59" s="5"/>
      <c r="G59" s="5"/>
      <c r="H59" s="5"/>
      <c r="I59" s="5"/>
      <c r="J59" s="5"/>
      <c r="K59" s="5"/>
    </row>
    <row r="60" spans="1:11" ht="11.25">
      <c r="A60" s="3"/>
      <c r="B60" s="5"/>
      <c r="C60" s="5"/>
      <c r="D60" s="5"/>
      <c r="E60" s="11"/>
      <c r="F60" s="5"/>
      <c r="G60" s="5"/>
      <c r="H60" s="5"/>
      <c r="I60" s="5"/>
      <c r="J60" s="5"/>
      <c r="K60" s="5"/>
    </row>
    <row r="61" spans="1:11" ht="11.25">
      <c r="A61" s="3"/>
      <c r="B61" s="5"/>
      <c r="C61" s="5"/>
      <c r="D61" s="5"/>
      <c r="E61" s="11"/>
      <c r="F61" s="5"/>
      <c r="G61" s="5"/>
      <c r="H61" s="5"/>
      <c r="I61" s="5"/>
      <c r="J61" s="5"/>
      <c r="K61" s="5"/>
    </row>
  </sheetData>
  <sheetProtection/>
  <mergeCells count="7">
    <mergeCell ref="J3:K3"/>
    <mergeCell ref="B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7" sqref="A7"/>
    </sheetView>
  </sheetViews>
  <sheetFormatPr defaultColWidth="9.33203125" defaultRowHeight="11.25"/>
  <cols>
    <col min="1" max="1" width="76.83203125" style="0" customWidth="1"/>
    <col min="2" max="11" width="8.83203125" style="0" customWidth="1"/>
  </cols>
  <sheetData>
    <row r="1" ht="19.5" customHeight="1" thickBot="1">
      <c r="A1" s="1" t="str">
        <f>"Severity of Illness and Median Charges for Top 25 APR-DRGs, Bayhealth Medical Center, "&amp;LEFT('[1]Top25BEEB_2'!H1,4)</f>
        <v>Severity of Illness and Median Charges for Top 25 APR-DRGs, Bayhealth Medical Center, 2010</v>
      </c>
    </row>
    <row r="2" spans="1:11" ht="13.5" thickTop="1">
      <c r="A2" s="13"/>
      <c r="B2" s="26" t="s">
        <v>2</v>
      </c>
      <c r="C2" s="26"/>
      <c r="D2" s="26"/>
      <c r="E2" s="26"/>
      <c r="F2" s="26"/>
      <c r="G2" s="26"/>
      <c r="H2" s="26"/>
      <c r="I2" s="26"/>
      <c r="J2" s="14"/>
      <c r="K2" s="15"/>
    </row>
    <row r="3" spans="1:11" ht="11.25">
      <c r="A3" s="27" t="s">
        <v>0</v>
      </c>
      <c r="B3" s="29" t="s">
        <v>3</v>
      </c>
      <c r="C3" s="25"/>
      <c r="D3" s="24" t="s">
        <v>4</v>
      </c>
      <c r="E3" s="25"/>
      <c r="F3" s="24" t="s">
        <v>5</v>
      </c>
      <c r="G3" s="25"/>
      <c r="H3" s="24" t="s">
        <v>6</v>
      </c>
      <c r="I3" s="25"/>
      <c r="J3" s="24" t="s">
        <v>7</v>
      </c>
      <c r="K3" s="25"/>
    </row>
    <row r="4" spans="1:12" ht="11.25">
      <c r="A4" s="28"/>
      <c r="B4" s="16" t="s">
        <v>1</v>
      </c>
      <c r="C4" s="17" t="s">
        <v>8</v>
      </c>
      <c r="D4" s="17" t="s">
        <v>1</v>
      </c>
      <c r="E4" s="17" t="s">
        <v>8</v>
      </c>
      <c r="F4" s="16" t="s">
        <v>1</v>
      </c>
      <c r="G4" s="17" t="s">
        <v>8</v>
      </c>
      <c r="H4" s="17" t="s">
        <v>1</v>
      </c>
      <c r="I4" s="17" t="s">
        <v>8</v>
      </c>
      <c r="J4" s="17" t="s">
        <v>1</v>
      </c>
      <c r="K4" s="17" t="s">
        <v>8</v>
      </c>
      <c r="L4" s="2"/>
    </row>
    <row r="5" spans="1:11" ht="11.25">
      <c r="A5" s="18" t="str">
        <f>VLOOKUP(LARGE('[1]Top25BAYH_2'!$A$5:$C$278,1),'[1]Top25BAYH_2'!$A$5:$C$278,3,FALSE)</f>
        <v>NEONATE BIRTHWT &gt;2499G, NORMAL NEWBORN OR NEONATE W OTHER PROBLEM                 </v>
      </c>
      <c r="B5" s="19">
        <f>VLOOKUP(LARGE('[1]Top25BAYH_2'!$A$6:$C$278,1),'[1]Top25BAYH_2'!$A$6:$O$278,6,FALSE)</f>
        <v>1857</v>
      </c>
      <c r="C5" s="4">
        <f>VLOOKUP(LARGE('[1]Top25BAYH_2'!$A$6:$C$278,1),'[1]Top25BAYH_2'!$A$6:$O$278,7,FALSE)</f>
        <v>1901</v>
      </c>
      <c r="D5" s="12">
        <f>VLOOKUP(LARGE('[1]Top25BAYH_2'!$A$6:$C$278,1),'[1]Top25BAYH_2'!$A$6:$O$278,8,FALSE)</f>
        <v>163</v>
      </c>
      <c r="E5" s="4">
        <f>VLOOKUP(LARGE('[1]Top25BAYH_2'!$A$6:$C$278,1),'[1]Top25BAYH_2'!$A$6:$O$278,9,FALSE)</f>
        <v>3073.4</v>
      </c>
      <c r="F5" s="19">
        <f>VLOOKUP(LARGE('[1]Top25BAYH_2'!$A$6:$C$278,1),'[1]Top25BAYH_2'!$A$6:$O$278,10,FALSE)</f>
        <v>83</v>
      </c>
      <c r="G5" s="4">
        <f>VLOOKUP(LARGE('[1]Top25BAYH_2'!$A$6:$C$278,1),'[1]Top25BAYH_2'!$A$6:$O$278,11,FALSE)</f>
        <v>6341.2</v>
      </c>
      <c r="H5" s="12">
        <f>VLOOKUP(LARGE('[1]Top25BAYH_2'!$A$6:$C$278,1),'[1]Top25BAYH_2'!$A$6:$O$278,12,FALSE)</f>
        <v>0</v>
      </c>
      <c r="I5" s="4" t="str">
        <f>VLOOKUP(LARGE('[1]Top25BAYH_2'!$A$6:$C$278,1),'[1]Top25BAYH_2'!$A$6:$O$278,13,FALSE)</f>
        <v>.</v>
      </c>
      <c r="J5" s="12">
        <f>VLOOKUP(LARGE('[1]Top25BAYH_2'!$A$6:$C$278,1),'[1]Top25BAYH_2'!$A$6:$O$278,14,FALSE)</f>
        <v>2103</v>
      </c>
      <c r="K5" s="4">
        <f>VLOOKUP(LARGE('[1]Top25BAYH_2'!$A$6:$C$278,1),'[1]Top25BAYH_2'!$A$6:$O$278,15,FALSE)</f>
        <v>1990.9</v>
      </c>
    </row>
    <row r="6" spans="1:11" ht="11.25">
      <c r="A6" s="18" t="str">
        <f>VLOOKUP(LARGE('[1]Top25BAYH_2'!$A$5:$C$278,2),'[1]Top25BAYH_2'!$A$5:$C$278,3,FALSE)</f>
        <v>VAGINAL DELIVERY                                                                  </v>
      </c>
      <c r="B6" s="19">
        <f>VLOOKUP(LARGE('[1]Top25BAYH_2'!$A$6:$C$278,2),'[1]Top25BAYH_2'!$A$6:$O$278,6,FALSE)</f>
        <v>1031</v>
      </c>
      <c r="C6" s="4">
        <f>VLOOKUP(LARGE('[1]Top25BAYH_2'!$A$6:$C$278,2),'[1]Top25BAYH_2'!$A$6:$O$278,7,FALSE)</f>
        <v>6567</v>
      </c>
      <c r="D6" s="12">
        <f>VLOOKUP(LARGE('[1]Top25BAYH_2'!$A$6:$C$278,2),'[1]Top25BAYH_2'!$A$6:$O$278,8,FALSE)</f>
        <v>401</v>
      </c>
      <c r="E6" s="4">
        <f>VLOOKUP(LARGE('[1]Top25BAYH_2'!$A$6:$C$278,2),'[1]Top25BAYH_2'!$A$6:$O$278,9,FALSE)</f>
        <v>7423.4</v>
      </c>
      <c r="F6" s="19">
        <f>VLOOKUP(LARGE('[1]Top25BAYH_2'!$A$6:$C$278,2),'[1]Top25BAYH_2'!$A$6:$O$278,10,FALSE)</f>
        <v>46</v>
      </c>
      <c r="G6" s="4">
        <f>VLOOKUP(LARGE('[1]Top25BAYH_2'!$A$6:$C$278,2),'[1]Top25BAYH_2'!$A$6:$O$278,11,FALSE)</f>
        <v>9448.65</v>
      </c>
      <c r="H6" s="12">
        <f>VLOOKUP(LARGE('[1]Top25BAYH_2'!$A$6:$C$278,2),'[1]Top25BAYH_2'!$A$6:$O$278,12,FALSE)</f>
        <v>0</v>
      </c>
      <c r="I6" s="4" t="str">
        <f>VLOOKUP(LARGE('[1]Top25BAYH_2'!$A$6:$C$278,2),'[1]Top25BAYH_2'!$A$6:$O$278,13,FALSE)</f>
        <v>.</v>
      </c>
      <c r="J6" s="12">
        <f>VLOOKUP(LARGE('[1]Top25BAYH_2'!$A$6:$C$278,2),'[1]Top25BAYH_2'!$A$6:$O$278,14,FALSE)</f>
        <v>1478</v>
      </c>
      <c r="K6" s="4">
        <f>VLOOKUP(LARGE('[1]Top25BAYH_2'!$A$6:$C$278,2),'[1]Top25BAYH_2'!$A$6:$O$278,15,FALSE)</f>
        <v>6783.55</v>
      </c>
    </row>
    <row r="7" spans="1:11" ht="11.25">
      <c r="A7" s="18" t="str">
        <f>VLOOKUP(LARGE('[1]Top25BAYH_2'!$A$5:$C$278,3),'[1]Top25BAYH_2'!$A$5:$C$278,3,FALSE)</f>
        <v>REHABILITATION                                                                    </v>
      </c>
      <c r="B7" s="19">
        <f>VLOOKUP(LARGE('[1]Top25BAYH_2'!$A$6:$C$278,3),'[1]Top25BAYH_2'!$A$6:$O$278,6,FALSE)</f>
        <v>4</v>
      </c>
      <c r="C7" s="4">
        <f>VLOOKUP(LARGE('[1]Top25BAYH_2'!$A$6:$C$278,3),'[1]Top25BAYH_2'!$A$6:$O$278,7,FALSE)</f>
        <v>9011.6</v>
      </c>
      <c r="D7" s="12">
        <f>VLOOKUP(LARGE('[1]Top25BAYH_2'!$A$6:$C$278,3),'[1]Top25BAYH_2'!$A$6:$O$278,8,FALSE)</f>
        <v>310</v>
      </c>
      <c r="E7" s="4">
        <f>VLOOKUP(LARGE('[1]Top25BAYH_2'!$A$6:$C$278,3),'[1]Top25BAYH_2'!$A$6:$O$278,9,FALSE)</f>
        <v>19697.8</v>
      </c>
      <c r="F7" s="19">
        <f>VLOOKUP(LARGE('[1]Top25BAYH_2'!$A$6:$C$278,3),'[1]Top25BAYH_2'!$A$6:$O$278,10,FALSE)</f>
        <v>461</v>
      </c>
      <c r="G7" s="4">
        <f>VLOOKUP(LARGE('[1]Top25BAYH_2'!$A$6:$C$278,3),'[1]Top25BAYH_2'!$A$6:$O$278,11,FALSE)</f>
        <v>25059.7</v>
      </c>
      <c r="H7" s="12">
        <f>VLOOKUP(LARGE('[1]Top25BAYH_2'!$A$6:$C$278,3),'[1]Top25BAYH_2'!$A$6:$O$278,12,FALSE)</f>
        <v>105</v>
      </c>
      <c r="I7" s="4">
        <f>VLOOKUP(LARGE('[1]Top25BAYH_2'!$A$6:$C$278,3),'[1]Top25BAYH_2'!$A$6:$O$278,13,FALSE)</f>
        <v>37144.7</v>
      </c>
      <c r="J7" s="12">
        <f>VLOOKUP(LARGE('[1]Top25BAYH_2'!$A$6:$C$278,3),'[1]Top25BAYH_2'!$A$6:$O$278,14,FALSE)</f>
        <v>880</v>
      </c>
      <c r="K7" s="4">
        <f>VLOOKUP(LARGE('[1]Top25BAYH_2'!$A$6:$C$278,3),'[1]Top25BAYH_2'!$A$6:$O$278,15,FALSE)</f>
        <v>23890</v>
      </c>
    </row>
    <row r="8" spans="1:11" ht="11.25">
      <c r="A8" s="18" t="str">
        <f>VLOOKUP(LARGE('[1]Top25BAYH_2'!$A$5:$C$278,4),'[1]Top25BAYH_2'!$A$5:$C$278,3,FALSE)</f>
        <v>CESAREAN DELIVERY                                                                 </v>
      </c>
      <c r="B8" s="19">
        <f>VLOOKUP(LARGE('[1]Top25BAYH_2'!$A$6:$C$278,4),'[1]Top25BAYH_2'!$A$6:$O$278,6,FALSE)</f>
        <v>556</v>
      </c>
      <c r="C8" s="4">
        <f>VLOOKUP(LARGE('[1]Top25BAYH_2'!$A$6:$C$278,4),'[1]Top25BAYH_2'!$A$6:$O$278,7,FALSE)</f>
        <v>9636.3</v>
      </c>
      <c r="D8" s="12">
        <f>VLOOKUP(LARGE('[1]Top25BAYH_2'!$A$6:$C$278,4),'[1]Top25BAYH_2'!$A$6:$O$278,8,FALSE)</f>
        <v>160</v>
      </c>
      <c r="E8" s="4">
        <f>VLOOKUP(LARGE('[1]Top25BAYH_2'!$A$6:$C$278,4),'[1]Top25BAYH_2'!$A$6:$O$278,9,FALSE)</f>
        <v>11974.3</v>
      </c>
      <c r="F8" s="19">
        <f>VLOOKUP(LARGE('[1]Top25BAYH_2'!$A$6:$C$278,4),'[1]Top25BAYH_2'!$A$6:$O$278,10,FALSE)</f>
        <v>21</v>
      </c>
      <c r="G8" s="4">
        <f>VLOOKUP(LARGE('[1]Top25BAYH_2'!$A$6:$C$278,4),'[1]Top25BAYH_2'!$A$6:$O$278,11,FALSE)</f>
        <v>13062.7</v>
      </c>
      <c r="H8" s="12">
        <f>VLOOKUP(LARGE('[1]Top25BAYH_2'!$A$6:$C$278,4),'[1]Top25BAYH_2'!$A$6:$O$278,12,FALSE)</f>
        <v>2</v>
      </c>
      <c r="I8" s="4">
        <f>VLOOKUP(LARGE('[1]Top25BAYH_2'!$A$6:$C$278,4),'[1]Top25BAYH_2'!$A$6:$O$278,13,FALSE)</f>
        <v>47784.4</v>
      </c>
      <c r="J8" s="12">
        <f>VLOOKUP(LARGE('[1]Top25BAYH_2'!$A$6:$C$278,4),'[1]Top25BAYH_2'!$A$6:$O$278,14,FALSE)</f>
        <v>739</v>
      </c>
      <c r="K8" s="4">
        <f>VLOOKUP(LARGE('[1]Top25BAYH_2'!$A$6:$C$278,4),'[1]Top25BAYH_2'!$A$6:$O$278,15,FALSE)</f>
        <v>10201.1</v>
      </c>
    </row>
    <row r="9" spans="1:11" ht="11.25">
      <c r="A9" s="18" t="str">
        <f>VLOOKUP(LARGE('[1]Top25BAYH_2'!$A$5:$C$278,5),'[1]Top25BAYH_2'!$A$5:$C$278,3,FALSE)</f>
        <v>OTHER PNEUMONIA                                                                   </v>
      </c>
      <c r="B9" s="19">
        <f>VLOOKUP(LARGE('[1]Top25BAYH_2'!$A$6:$C$278,5),'[1]Top25BAYH_2'!$A$6:$O$278,6,FALSE)</f>
        <v>93</v>
      </c>
      <c r="C9" s="4">
        <f>VLOOKUP(LARGE('[1]Top25BAYH_2'!$A$6:$C$278,5),'[1]Top25BAYH_2'!$A$6:$O$278,7,FALSE)</f>
        <v>6023.7</v>
      </c>
      <c r="D9" s="12">
        <f>VLOOKUP(LARGE('[1]Top25BAYH_2'!$A$6:$C$278,5),'[1]Top25BAYH_2'!$A$6:$O$278,8,FALSE)</f>
        <v>220</v>
      </c>
      <c r="E9" s="4">
        <f>VLOOKUP(LARGE('[1]Top25BAYH_2'!$A$6:$C$278,5),'[1]Top25BAYH_2'!$A$6:$O$278,9,FALSE)</f>
        <v>10225.75</v>
      </c>
      <c r="F9" s="19">
        <f>VLOOKUP(LARGE('[1]Top25BAYH_2'!$A$6:$C$278,5),'[1]Top25BAYH_2'!$A$6:$O$278,10,FALSE)</f>
        <v>297</v>
      </c>
      <c r="G9" s="4">
        <f>VLOOKUP(LARGE('[1]Top25BAYH_2'!$A$6:$C$278,5),'[1]Top25BAYH_2'!$A$6:$O$278,11,FALSE)</f>
        <v>17934.4</v>
      </c>
      <c r="H9" s="12">
        <f>VLOOKUP(LARGE('[1]Top25BAYH_2'!$A$6:$C$278,5),'[1]Top25BAYH_2'!$A$6:$O$278,12,FALSE)</f>
        <v>111</v>
      </c>
      <c r="I9" s="4">
        <f>VLOOKUP(LARGE('[1]Top25BAYH_2'!$A$6:$C$278,5),'[1]Top25BAYH_2'!$A$6:$O$278,13,FALSE)</f>
        <v>23813</v>
      </c>
      <c r="J9" s="12">
        <f>VLOOKUP(LARGE('[1]Top25BAYH_2'!$A$6:$C$278,5),'[1]Top25BAYH_2'!$A$6:$O$278,14,FALSE)</f>
        <v>721</v>
      </c>
      <c r="K9" s="4">
        <f>VLOOKUP(LARGE('[1]Top25BAYH_2'!$A$6:$C$278,5),'[1]Top25BAYH_2'!$A$6:$O$278,15,FALSE)</f>
        <v>14400.2</v>
      </c>
    </row>
    <row r="10" spans="1:11" ht="11.25">
      <c r="A10" s="18" t="str">
        <f>VLOOKUP(LARGE('[1]Top25BAYH_2'!$A$5:$C$278,6),'[1]Top25BAYH_2'!$A$5:$C$278,3,FALSE)</f>
        <v>SEPTICEMIA &amp; DISSEMINATED INFECTIONS                                              </v>
      </c>
      <c r="B10" s="19">
        <f>VLOOKUP(LARGE('[1]Top25BAYH_2'!$A$6:$C$278,6),'[1]Top25BAYH_2'!$A$6:$O$278,6,FALSE)</f>
        <v>15</v>
      </c>
      <c r="C10" s="4">
        <f>VLOOKUP(LARGE('[1]Top25BAYH_2'!$A$6:$C$278,6),'[1]Top25BAYH_2'!$A$6:$O$278,7,FALSE)</f>
        <v>11491.7</v>
      </c>
      <c r="D10" s="12">
        <f>VLOOKUP(LARGE('[1]Top25BAYH_2'!$A$6:$C$278,6),'[1]Top25BAYH_2'!$A$6:$O$278,8,FALSE)</f>
        <v>123</v>
      </c>
      <c r="E10" s="4">
        <f>VLOOKUP(LARGE('[1]Top25BAYH_2'!$A$6:$C$278,6),'[1]Top25BAYH_2'!$A$6:$O$278,9,FALSE)</f>
        <v>13900.4</v>
      </c>
      <c r="F10" s="19">
        <f>VLOOKUP(LARGE('[1]Top25BAYH_2'!$A$6:$C$278,6),'[1]Top25BAYH_2'!$A$6:$O$278,10,FALSE)</f>
        <v>249</v>
      </c>
      <c r="G10" s="4">
        <f>VLOOKUP(LARGE('[1]Top25BAYH_2'!$A$6:$C$278,6),'[1]Top25BAYH_2'!$A$6:$O$278,11,FALSE)</f>
        <v>20247.6</v>
      </c>
      <c r="H10" s="12">
        <f>VLOOKUP(LARGE('[1]Top25BAYH_2'!$A$6:$C$278,6),'[1]Top25BAYH_2'!$A$6:$O$278,12,FALSE)</f>
        <v>268</v>
      </c>
      <c r="I10" s="4">
        <f>VLOOKUP(LARGE('[1]Top25BAYH_2'!$A$6:$C$278,6),'[1]Top25BAYH_2'!$A$6:$O$278,13,FALSE)</f>
        <v>35733.55</v>
      </c>
      <c r="J10" s="12">
        <f>VLOOKUP(LARGE('[1]Top25BAYH_2'!$A$6:$C$278,6),'[1]Top25BAYH_2'!$A$6:$O$278,14,FALSE)</f>
        <v>655</v>
      </c>
      <c r="K10" s="4">
        <f>VLOOKUP(LARGE('[1]Top25BAYH_2'!$A$6:$C$278,6),'[1]Top25BAYH_2'!$A$6:$O$278,15,FALSE)</f>
        <v>22245.6</v>
      </c>
    </row>
    <row r="11" spans="1:11" ht="11.25">
      <c r="A11" s="18" t="str">
        <f>VLOOKUP(LARGE('[1]Top25BAYH_2'!$A$5:$C$278,7),'[1]Top25BAYH_2'!$A$5:$C$278,3,FALSE)</f>
        <v>HEART FAILURE                                                                     </v>
      </c>
      <c r="B11" s="19">
        <f>VLOOKUP(LARGE('[1]Top25BAYH_2'!$A$6:$C$278,7),'[1]Top25BAYH_2'!$A$6:$O$278,6,FALSE)</f>
        <v>29</v>
      </c>
      <c r="C11" s="4">
        <f>VLOOKUP(LARGE('[1]Top25BAYH_2'!$A$6:$C$278,7),'[1]Top25BAYH_2'!$A$6:$O$278,7,FALSE)</f>
        <v>11338.7</v>
      </c>
      <c r="D11" s="12">
        <f>VLOOKUP(LARGE('[1]Top25BAYH_2'!$A$6:$C$278,7),'[1]Top25BAYH_2'!$A$6:$O$278,8,FALSE)</f>
        <v>159</v>
      </c>
      <c r="E11" s="4">
        <f>VLOOKUP(LARGE('[1]Top25BAYH_2'!$A$6:$C$278,7),'[1]Top25BAYH_2'!$A$6:$O$278,9,FALSE)</f>
        <v>12176.2</v>
      </c>
      <c r="F11" s="19">
        <f>VLOOKUP(LARGE('[1]Top25BAYH_2'!$A$6:$C$278,7),'[1]Top25BAYH_2'!$A$6:$O$278,10,FALSE)</f>
        <v>268</v>
      </c>
      <c r="G11" s="4">
        <f>VLOOKUP(LARGE('[1]Top25BAYH_2'!$A$6:$C$278,7),'[1]Top25BAYH_2'!$A$6:$O$278,11,FALSE)</f>
        <v>15300.6</v>
      </c>
      <c r="H11" s="12">
        <f>VLOOKUP(LARGE('[1]Top25BAYH_2'!$A$6:$C$278,7),'[1]Top25BAYH_2'!$A$6:$O$278,12,FALSE)</f>
        <v>93</v>
      </c>
      <c r="I11" s="4">
        <f>VLOOKUP(LARGE('[1]Top25BAYH_2'!$A$6:$C$278,7),'[1]Top25BAYH_2'!$A$6:$O$278,13,FALSE)</f>
        <v>20760.2</v>
      </c>
      <c r="J11" s="12">
        <f>VLOOKUP(LARGE('[1]Top25BAYH_2'!$A$6:$C$278,7),'[1]Top25BAYH_2'!$A$6:$O$278,14,FALSE)</f>
        <v>549</v>
      </c>
      <c r="K11" s="4">
        <f>VLOOKUP(LARGE('[1]Top25BAYH_2'!$A$6:$C$278,7),'[1]Top25BAYH_2'!$A$6:$O$278,15,FALSE)</f>
        <v>14575.2</v>
      </c>
    </row>
    <row r="12" spans="1:11" ht="11.25">
      <c r="A12" s="18" t="str">
        <f>VLOOKUP(LARGE('[1]Top25BAYH_2'!$A$5:$C$278,8),'[1]Top25BAYH_2'!$A$5:$C$278,3,FALSE)</f>
        <v>CHRONIC OBSTRUCTIVE PULMONARY DISEASE                                             </v>
      </c>
      <c r="B12" s="19">
        <f>VLOOKUP(LARGE('[1]Top25BAYH_2'!$A$6:$C$278,8),'[1]Top25BAYH_2'!$A$6:$O$278,6,FALSE)</f>
        <v>65</v>
      </c>
      <c r="C12" s="4">
        <f>VLOOKUP(LARGE('[1]Top25BAYH_2'!$A$6:$C$278,8),'[1]Top25BAYH_2'!$A$6:$O$278,7,FALSE)</f>
        <v>8761.2</v>
      </c>
      <c r="D12" s="12">
        <f>VLOOKUP(LARGE('[1]Top25BAYH_2'!$A$6:$C$278,8),'[1]Top25BAYH_2'!$A$6:$O$278,8,FALSE)</f>
        <v>176</v>
      </c>
      <c r="E12" s="4">
        <f>VLOOKUP(LARGE('[1]Top25BAYH_2'!$A$6:$C$278,8),'[1]Top25BAYH_2'!$A$6:$O$278,9,FALSE)</f>
        <v>10861.85</v>
      </c>
      <c r="F12" s="19">
        <f>VLOOKUP(LARGE('[1]Top25BAYH_2'!$A$6:$C$278,8),'[1]Top25BAYH_2'!$A$6:$O$278,10,FALSE)</f>
        <v>190</v>
      </c>
      <c r="G12" s="4">
        <f>VLOOKUP(LARGE('[1]Top25BAYH_2'!$A$6:$C$278,8),'[1]Top25BAYH_2'!$A$6:$O$278,11,FALSE)</f>
        <v>14958.2</v>
      </c>
      <c r="H12" s="12">
        <f>VLOOKUP(LARGE('[1]Top25BAYH_2'!$A$6:$C$278,8),'[1]Top25BAYH_2'!$A$6:$O$278,12,FALSE)</f>
        <v>62</v>
      </c>
      <c r="I12" s="4">
        <f>VLOOKUP(LARGE('[1]Top25BAYH_2'!$A$6:$C$278,8),'[1]Top25BAYH_2'!$A$6:$O$278,13,FALSE)</f>
        <v>21717.2</v>
      </c>
      <c r="J12" s="12">
        <f>VLOOKUP(LARGE('[1]Top25BAYH_2'!$A$6:$C$278,8),'[1]Top25BAYH_2'!$A$6:$O$278,14,FALSE)</f>
        <v>493</v>
      </c>
      <c r="K12" s="4">
        <f>VLOOKUP(LARGE('[1]Top25BAYH_2'!$A$6:$C$278,8),'[1]Top25BAYH_2'!$A$6:$O$278,15,FALSE)</f>
        <v>13024.5</v>
      </c>
    </row>
    <row r="13" spans="1:11" ht="11.25">
      <c r="A13" s="18" t="str">
        <f>VLOOKUP(LARGE('[1]Top25BAYH_2'!$A$5:$C$278,9),'[1]Top25BAYH_2'!$A$5:$C$278,3,FALSE)</f>
        <v>PULMONARY EDEMA &amp; RESPIRATORY FAILURE                                             </v>
      </c>
      <c r="B13" s="19">
        <f>VLOOKUP(LARGE('[1]Top25BAYH_2'!$A$6:$C$278,9),'[1]Top25BAYH_2'!$A$6:$O$278,6,FALSE)</f>
        <v>0</v>
      </c>
      <c r="C13" s="4" t="str">
        <f>VLOOKUP(LARGE('[1]Top25BAYH_2'!$A$6:$C$278,9),'[1]Top25BAYH_2'!$A$6:$O$278,7,FALSE)</f>
        <v>.</v>
      </c>
      <c r="D13" s="12">
        <f>VLOOKUP(LARGE('[1]Top25BAYH_2'!$A$6:$C$278,9),'[1]Top25BAYH_2'!$A$6:$O$278,8,FALSE)</f>
        <v>145</v>
      </c>
      <c r="E13" s="4">
        <f>VLOOKUP(LARGE('[1]Top25BAYH_2'!$A$6:$C$278,9),'[1]Top25BAYH_2'!$A$6:$O$278,9,FALSE)</f>
        <v>15259.5</v>
      </c>
      <c r="F13" s="19">
        <f>VLOOKUP(LARGE('[1]Top25BAYH_2'!$A$6:$C$278,9),'[1]Top25BAYH_2'!$A$6:$O$278,10,FALSE)</f>
        <v>170</v>
      </c>
      <c r="G13" s="4">
        <f>VLOOKUP(LARGE('[1]Top25BAYH_2'!$A$6:$C$278,9),'[1]Top25BAYH_2'!$A$6:$O$278,11,FALSE)</f>
        <v>18835.8</v>
      </c>
      <c r="H13" s="12">
        <f>VLOOKUP(LARGE('[1]Top25BAYH_2'!$A$6:$C$278,9),'[1]Top25BAYH_2'!$A$6:$O$278,12,FALSE)</f>
        <v>133</v>
      </c>
      <c r="I13" s="4">
        <f>VLOOKUP(LARGE('[1]Top25BAYH_2'!$A$6:$C$278,9),'[1]Top25BAYH_2'!$A$6:$O$278,13,FALSE)</f>
        <v>31831.5</v>
      </c>
      <c r="J13" s="12">
        <f>VLOOKUP(LARGE('[1]Top25BAYH_2'!$A$6:$C$278,9),'[1]Top25BAYH_2'!$A$6:$O$278,14,FALSE)</f>
        <v>448</v>
      </c>
      <c r="K13" s="4">
        <f>VLOOKUP(LARGE('[1]Top25BAYH_2'!$A$6:$C$278,9),'[1]Top25BAYH_2'!$A$6:$O$278,15,FALSE)</f>
        <v>20868.9</v>
      </c>
    </row>
    <row r="14" spans="1:11" ht="11.25">
      <c r="A14" s="18" t="str">
        <f>VLOOKUP(LARGE('[1]Top25BAYH_2'!$A$5:$C$278,10),'[1]Top25BAYH_2'!$A$5:$C$278,3,FALSE)</f>
        <v>CARDIAC ARRHYTHMIA &amp; CONDUCTION DISORDERS                                         </v>
      </c>
      <c r="B14" s="19">
        <f>VLOOKUP(LARGE('[1]Top25BAYH_2'!$A$6:$C$278,10),'[1]Top25BAYH_2'!$A$6:$O$278,6,FALSE)</f>
        <v>109</v>
      </c>
      <c r="C14" s="4">
        <f>VLOOKUP(LARGE('[1]Top25BAYH_2'!$A$6:$C$278,10),'[1]Top25BAYH_2'!$A$6:$O$278,7,FALSE)</f>
        <v>8580.7</v>
      </c>
      <c r="D14" s="12">
        <f>VLOOKUP(LARGE('[1]Top25BAYH_2'!$A$6:$C$278,10),'[1]Top25BAYH_2'!$A$6:$O$278,8,FALSE)</f>
        <v>140</v>
      </c>
      <c r="E14" s="4">
        <f>VLOOKUP(LARGE('[1]Top25BAYH_2'!$A$6:$C$278,10),'[1]Top25BAYH_2'!$A$6:$O$278,9,FALSE)</f>
        <v>10762.45</v>
      </c>
      <c r="F14" s="19">
        <f>VLOOKUP(LARGE('[1]Top25BAYH_2'!$A$6:$C$278,10),'[1]Top25BAYH_2'!$A$6:$O$278,10,FALSE)</f>
        <v>105</v>
      </c>
      <c r="G14" s="4">
        <f>VLOOKUP(LARGE('[1]Top25BAYH_2'!$A$6:$C$278,10),'[1]Top25BAYH_2'!$A$6:$O$278,11,FALSE)</f>
        <v>16397.4</v>
      </c>
      <c r="H14" s="12">
        <f>VLOOKUP(LARGE('[1]Top25BAYH_2'!$A$6:$C$278,10),'[1]Top25BAYH_2'!$A$6:$O$278,12,FALSE)</f>
        <v>23</v>
      </c>
      <c r="I14" s="4">
        <f>VLOOKUP(LARGE('[1]Top25BAYH_2'!$A$6:$C$278,10),'[1]Top25BAYH_2'!$A$6:$O$278,13,FALSE)</f>
        <v>29811.6</v>
      </c>
      <c r="J14" s="12">
        <f>VLOOKUP(LARGE('[1]Top25BAYH_2'!$A$6:$C$278,10),'[1]Top25BAYH_2'!$A$6:$O$278,14,FALSE)</f>
        <v>377</v>
      </c>
      <c r="K14" s="4">
        <f>VLOOKUP(LARGE('[1]Top25BAYH_2'!$A$6:$C$278,10),'[1]Top25BAYH_2'!$A$6:$O$278,15,FALSE)</f>
        <v>11593</v>
      </c>
    </row>
    <row r="15" spans="1:11" ht="11.25">
      <c r="A15" s="18" t="str">
        <f>VLOOKUP(LARGE('[1]Top25BAYH_2'!$A$5:$C$278,11),'[1]Top25BAYH_2'!$A$5:$C$278,3,FALSE)</f>
        <v>KNEE JOINT REPLACEMENT                                                            </v>
      </c>
      <c r="B15" s="19">
        <f>VLOOKUP(LARGE('[1]Top25BAYH_2'!$A$6:$C$278,11),'[1]Top25BAYH_2'!$A$6:$O$278,6,FALSE)</f>
        <v>175</v>
      </c>
      <c r="C15" s="4">
        <f>VLOOKUP(LARGE('[1]Top25BAYH_2'!$A$6:$C$278,11),'[1]Top25BAYH_2'!$A$6:$O$278,7,FALSE)</f>
        <v>33876.2</v>
      </c>
      <c r="D15" s="12">
        <f>VLOOKUP(LARGE('[1]Top25BAYH_2'!$A$6:$C$278,11),'[1]Top25BAYH_2'!$A$6:$O$278,8,FALSE)</f>
        <v>141</v>
      </c>
      <c r="E15" s="4">
        <f>VLOOKUP(LARGE('[1]Top25BAYH_2'!$A$6:$C$278,11),'[1]Top25BAYH_2'!$A$6:$O$278,9,FALSE)</f>
        <v>34450.8</v>
      </c>
      <c r="F15" s="19">
        <f>VLOOKUP(LARGE('[1]Top25BAYH_2'!$A$6:$C$278,11),'[1]Top25BAYH_2'!$A$6:$O$278,10,FALSE)</f>
        <v>22</v>
      </c>
      <c r="G15" s="4">
        <f>VLOOKUP(LARGE('[1]Top25BAYH_2'!$A$6:$C$278,11),'[1]Top25BAYH_2'!$A$6:$O$278,11,FALSE)</f>
        <v>37936.2</v>
      </c>
      <c r="H15" s="12">
        <f>VLOOKUP(LARGE('[1]Top25BAYH_2'!$A$6:$C$278,11),'[1]Top25BAYH_2'!$A$6:$O$278,12,FALSE)</f>
        <v>5</v>
      </c>
      <c r="I15" s="4">
        <f>VLOOKUP(LARGE('[1]Top25BAYH_2'!$A$6:$C$278,11),'[1]Top25BAYH_2'!$A$6:$O$278,13,FALSE)</f>
        <v>52491.2</v>
      </c>
      <c r="J15" s="12">
        <f>VLOOKUP(LARGE('[1]Top25BAYH_2'!$A$6:$C$278,11),'[1]Top25BAYH_2'!$A$6:$O$278,14,FALSE)</f>
        <v>343</v>
      </c>
      <c r="K15" s="4">
        <f>VLOOKUP(LARGE('[1]Top25BAYH_2'!$A$6:$C$278,11),'[1]Top25BAYH_2'!$A$6:$O$278,15,FALSE)</f>
        <v>34405.1</v>
      </c>
    </row>
    <row r="16" spans="1:11" ht="11.25">
      <c r="A16" s="18" t="str">
        <f>VLOOKUP(LARGE('[1]Top25BAYH_2'!$A$5:$C$278,12),'[1]Top25BAYH_2'!$A$5:$C$278,3,FALSE)</f>
        <v>RENAL FAILURE                                                                     </v>
      </c>
      <c r="B16" s="19">
        <f>VLOOKUP(LARGE('[1]Top25BAYH_2'!$A$6:$C$278,12),'[1]Top25BAYH_2'!$A$6:$O$278,6,FALSE)</f>
        <v>0</v>
      </c>
      <c r="C16" s="4" t="str">
        <f>VLOOKUP(LARGE('[1]Top25BAYH_2'!$A$6:$C$278,12),'[1]Top25BAYH_2'!$A$6:$O$278,7,FALSE)</f>
        <v>.</v>
      </c>
      <c r="D16" s="12">
        <f>VLOOKUP(LARGE('[1]Top25BAYH_2'!$A$6:$C$278,12),'[1]Top25BAYH_2'!$A$6:$O$278,8,FALSE)</f>
        <v>25</v>
      </c>
      <c r="E16" s="4">
        <f>VLOOKUP(LARGE('[1]Top25BAYH_2'!$A$6:$C$278,12),'[1]Top25BAYH_2'!$A$6:$O$278,9,FALSE)</f>
        <v>11940.7</v>
      </c>
      <c r="F16" s="19">
        <f>VLOOKUP(LARGE('[1]Top25BAYH_2'!$A$6:$C$278,12),'[1]Top25BAYH_2'!$A$6:$O$278,10,FALSE)</f>
        <v>273</v>
      </c>
      <c r="G16" s="4">
        <f>VLOOKUP(LARGE('[1]Top25BAYH_2'!$A$6:$C$278,12),'[1]Top25BAYH_2'!$A$6:$O$278,11,FALSE)</f>
        <v>15750.5</v>
      </c>
      <c r="H16" s="12">
        <f>VLOOKUP(LARGE('[1]Top25BAYH_2'!$A$6:$C$278,12),'[1]Top25BAYH_2'!$A$6:$O$278,12,FALSE)</f>
        <v>28</v>
      </c>
      <c r="I16" s="4">
        <f>VLOOKUP(LARGE('[1]Top25BAYH_2'!$A$6:$C$278,12),'[1]Top25BAYH_2'!$A$6:$O$278,13,FALSE)</f>
        <v>52258.05</v>
      </c>
      <c r="J16" s="12">
        <f>VLOOKUP(LARGE('[1]Top25BAYH_2'!$A$6:$C$278,12),'[1]Top25BAYH_2'!$A$6:$O$278,14,FALSE)</f>
        <v>326</v>
      </c>
      <c r="K16" s="4">
        <f>VLOOKUP(LARGE('[1]Top25BAYH_2'!$A$6:$C$278,12),'[1]Top25BAYH_2'!$A$6:$O$278,15,FALSE)</f>
        <v>16703.7</v>
      </c>
    </row>
    <row r="17" spans="1:11" ht="11.25">
      <c r="A17" s="18" t="str">
        <f>VLOOKUP(LARGE('[1]Top25BAYH_2'!$A$5:$C$278,13),'[1]Top25BAYH_2'!$A$5:$C$278,3,FALSE)</f>
        <v>KIDNEY &amp; URINARY TRACT INFECTIONS                                                 </v>
      </c>
      <c r="B17" s="19">
        <f>VLOOKUP(LARGE('[1]Top25BAYH_2'!$A$6:$C$278,13),'[1]Top25BAYH_2'!$A$6:$O$278,6,FALSE)</f>
        <v>59</v>
      </c>
      <c r="C17" s="4">
        <f>VLOOKUP(LARGE('[1]Top25BAYH_2'!$A$6:$C$278,13),'[1]Top25BAYH_2'!$A$6:$O$278,7,FALSE)</f>
        <v>7776.7</v>
      </c>
      <c r="D17" s="12">
        <f>VLOOKUP(LARGE('[1]Top25BAYH_2'!$A$6:$C$278,13),'[1]Top25BAYH_2'!$A$6:$O$278,8,FALSE)</f>
        <v>149</v>
      </c>
      <c r="E17" s="4">
        <f>VLOOKUP(LARGE('[1]Top25BAYH_2'!$A$6:$C$278,13),'[1]Top25BAYH_2'!$A$6:$O$278,9,FALSE)</f>
        <v>12378.9</v>
      </c>
      <c r="F17" s="19">
        <f>VLOOKUP(LARGE('[1]Top25BAYH_2'!$A$6:$C$278,13),'[1]Top25BAYH_2'!$A$6:$O$278,10,FALSE)</f>
        <v>87</v>
      </c>
      <c r="G17" s="4">
        <f>VLOOKUP(LARGE('[1]Top25BAYH_2'!$A$6:$C$278,13),'[1]Top25BAYH_2'!$A$6:$O$278,11,FALSE)</f>
        <v>15065.9</v>
      </c>
      <c r="H17" s="12">
        <f>VLOOKUP(LARGE('[1]Top25BAYH_2'!$A$6:$C$278,13),'[1]Top25BAYH_2'!$A$6:$O$278,12,FALSE)</f>
        <v>12</v>
      </c>
      <c r="I17" s="4">
        <f>VLOOKUP(LARGE('[1]Top25BAYH_2'!$A$6:$C$278,13),'[1]Top25BAYH_2'!$A$6:$O$278,13,FALSE)</f>
        <v>28438.55</v>
      </c>
      <c r="J17" s="12">
        <f>VLOOKUP(LARGE('[1]Top25BAYH_2'!$A$6:$C$278,13),'[1]Top25BAYH_2'!$A$6:$O$278,14,FALSE)</f>
        <v>307</v>
      </c>
      <c r="K17" s="4">
        <f>VLOOKUP(LARGE('[1]Top25BAYH_2'!$A$6:$C$278,13),'[1]Top25BAYH_2'!$A$6:$O$278,15,FALSE)</f>
        <v>12123.4</v>
      </c>
    </row>
    <row r="18" spans="1:11" ht="11.25">
      <c r="A18" s="18" t="str">
        <f>VLOOKUP(LARGE('[1]Top25BAYH_2'!$A$5:$C$278,14),'[1]Top25BAYH_2'!$A$5:$C$278,3,FALSE)</f>
        <v>CELLULITIS &amp; OTHER BACTERIAL SKIN INFECTIONS                                      </v>
      </c>
      <c r="B18" s="19">
        <f>VLOOKUP(LARGE('[1]Top25BAYH_2'!$A$6:$C$278,14),'[1]Top25BAYH_2'!$A$6:$O$278,6,FALSE)</f>
        <v>91</v>
      </c>
      <c r="C18" s="4">
        <f>VLOOKUP(LARGE('[1]Top25BAYH_2'!$A$6:$C$278,14),'[1]Top25BAYH_2'!$A$6:$O$278,7,FALSE)</f>
        <v>7322.5</v>
      </c>
      <c r="D18" s="12">
        <f>VLOOKUP(LARGE('[1]Top25BAYH_2'!$A$6:$C$278,14),'[1]Top25BAYH_2'!$A$6:$O$278,8,FALSE)</f>
        <v>117</v>
      </c>
      <c r="E18" s="4">
        <f>VLOOKUP(LARGE('[1]Top25BAYH_2'!$A$6:$C$278,14),'[1]Top25BAYH_2'!$A$6:$O$278,9,FALSE)</f>
        <v>9616.2</v>
      </c>
      <c r="F18" s="19">
        <f>VLOOKUP(LARGE('[1]Top25BAYH_2'!$A$6:$C$278,14),'[1]Top25BAYH_2'!$A$6:$O$278,10,FALSE)</f>
        <v>59</v>
      </c>
      <c r="G18" s="4">
        <f>VLOOKUP(LARGE('[1]Top25BAYH_2'!$A$6:$C$278,14),'[1]Top25BAYH_2'!$A$6:$O$278,11,FALSE)</f>
        <v>15286.1</v>
      </c>
      <c r="H18" s="12">
        <f>VLOOKUP(LARGE('[1]Top25BAYH_2'!$A$6:$C$278,14),'[1]Top25BAYH_2'!$A$6:$O$278,12,FALSE)</f>
        <v>11</v>
      </c>
      <c r="I18" s="4">
        <f>VLOOKUP(LARGE('[1]Top25BAYH_2'!$A$6:$C$278,14),'[1]Top25BAYH_2'!$A$6:$O$278,13,FALSE)</f>
        <v>26636.4</v>
      </c>
      <c r="J18" s="12">
        <f>VLOOKUP(LARGE('[1]Top25BAYH_2'!$A$6:$C$278,14),'[1]Top25BAYH_2'!$A$6:$O$278,14,FALSE)</f>
        <v>278</v>
      </c>
      <c r="K18" s="4">
        <f>VLOOKUP(LARGE('[1]Top25BAYH_2'!$A$6:$C$278,14),'[1]Top25BAYH_2'!$A$6:$O$278,15,FALSE)</f>
        <v>10712.15</v>
      </c>
    </row>
    <row r="19" spans="1:11" ht="11.25">
      <c r="A19" s="18" t="str">
        <f>VLOOKUP(LARGE('[1]Top25BAYH_2'!$A$5:$C$278,15),'[1]Top25BAYH_2'!$A$5:$C$278,3,FALSE)</f>
        <v>CVA &amp; PRECEREBRAL OCCLUSION  W INFARCT                                            </v>
      </c>
      <c r="B19" s="19">
        <f>VLOOKUP(LARGE('[1]Top25BAYH_2'!$A$6:$C$278,15),'[1]Top25BAYH_2'!$A$6:$O$278,6,FALSE)</f>
        <v>31</v>
      </c>
      <c r="C19" s="4">
        <f>VLOOKUP(LARGE('[1]Top25BAYH_2'!$A$6:$C$278,15),'[1]Top25BAYH_2'!$A$6:$O$278,7,FALSE)</f>
        <v>15618.5</v>
      </c>
      <c r="D19" s="12">
        <f>VLOOKUP(LARGE('[1]Top25BAYH_2'!$A$6:$C$278,15),'[1]Top25BAYH_2'!$A$6:$O$278,8,FALSE)</f>
        <v>122</v>
      </c>
      <c r="E19" s="4">
        <f>VLOOKUP(LARGE('[1]Top25BAYH_2'!$A$6:$C$278,15),'[1]Top25BAYH_2'!$A$6:$O$278,9,FALSE)</f>
        <v>17330.8</v>
      </c>
      <c r="F19" s="19">
        <f>VLOOKUP(LARGE('[1]Top25BAYH_2'!$A$6:$C$278,15),'[1]Top25BAYH_2'!$A$6:$O$278,10,FALSE)</f>
        <v>91</v>
      </c>
      <c r="G19" s="4">
        <f>VLOOKUP(LARGE('[1]Top25BAYH_2'!$A$6:$C$278,15),'[1]Top25BAYH_2'!$A$6:$O$278,11,FALSE)</f>
        <v>21843.9</v>
      </c>
      <c r="H19" s="12">
        <f>VLOOKUP(LARGE('[1]Top25BAYH_2'!$A$6:$C$278,15),'[1]Top25BAYH_2'!$A$6:$O$278,12,FALSE)</f>
        <v>19</v>
      </c>
      <c r="I19" s="4">
        <f>VLOOKUP(LARGE('[1]Top25BAYH_2'!$A$6:$C$278,15),'[1]Top25BAYH_2'!$A$6:$O$278,13,FALSE)</f>
        <v>43784.3</v>
      </c>
      <c r="J19" s="12">
        <f>VLOOKUP(LARGE('[1]Top25BAYH_2'!$A$6:$C$278,15),'[1]Top25BAYH_2'!$A$6:$O$278,14,FALSE)</f>
        <v>263</v>
      </c>
      <c r="K19" s="4">
        <f>VLOOKUP(LARGE('[1]Top25BAYH_2'!$A$6:$C$278,15),'[1]Top25BAYH_2'!$A$6:$O$278,15,FALSE)</f>
        <v>18788.6</v>
      </c>
    </row>
    <row r="20" spans="1:11" ht="11.25">
      <c r="A20" s="18" t="str">
        <f>VLOOKUP(LARGE('[1]Top25BAYH_2'!$A$5:$C$278,16),'[1]Top25BAYH_2'!$A$5:$C$278,3,FALSE)</f>
        <v>DIABETES                                                                          </v>
      </c>
      <c r="B20" s="19">
        <f>VLOOKUP(LARGE('[1]Top25BAYH_2'!$A$6:$C$278,16),'[1]Top25BAYH_2'!$A$6:$O$278,6,FALSE)</f>
        <v>48</v>
      </c>
      <c r="C20" s="4">
        <f>VLOOKUP(LARGE('[1]Top25BAYH_2'!$A$6:$C$278,16),'[1]Top25BAYH_2'!$A$6:$O$278,7,FALSE)</f>
        <v>8848.55</v>
      </c>
      <c r="D20" s="12">
        <f>VLOOKUP(LARGE('[1]Top25BAYH_2'!$A$6:$C$278,16),'[1]Top25BAYH_2'!$A$6:$O$278,8,FALSE)</f>
        <v>89</v>
      </c>
      <c r="E20" s="4">
        <f>VLOOKUP(LARGE('[1]Top25BAYH_2'!$A$6:$C$278,16),'[1]Top25BAYH_2'!$A$6:$O$278,9,FALSE)</f>
        <v>11000.4</v>
      </c>
      <c r="F20" s="19">
        <f>VLOOKUP(LARGE('[1]Top25BAYH_2'!$A$6:$C$278,16),'[1]Top25BAYH_2'!$A$6:$O$278,10,FALSE)</f>
        <v>84</v>
      </c>
      <c r="G20" s="4">
        <f>VLOOKUP(LARGE('[1]Top25BAYH_2'!$A$6:$C$278,16),'[1]Top25BAYH_2'!$A$6:$O$278,11,FALSE)</f>
        <v>11621.9</v>
      </c>
      <c r="H20" s="12">
        <f>VLOOKUP(LARGE('[1]Top25BAYH_2'!$A$6:$C$278,16),'[1]Top25BAYH_2'!$A$6:$O$278,12,FALSE)</f>
        <v>20</v>
      </c>
      <c r="I20" s="4">
        <f>VLOOKUP(LARGE('[1]Top25BAYH_2'!$A$6:$C$278,16),'[1]Top25BAYH_2'!$A$6:$O$278,13,FALSE)</f>
        <v>27886.4</v>
      </c>
      <c r="J20" s="12">
        <f>VLOOKUP(LARGE('[1]Top25BAYH_2'!$A$6:$C$278,16),'[1]Top25BAYH_2'!$A$6:$O$278,14,FALSE)</f>
        <v>241</v>
      </c>
      <c r="K20" s="4">
        <f>VLOOKUP(LARGE('[1]Top25BAYH_2'!$A$6:$C$278,16),'[1]Top25BAYH_2'!$A$6:$O$278,15,FALSE)</f>
        <v>11000.4</v>
      </c>
    </row>
    <row r="21" spans="1:11" ht="11.25">
      <c r="A21" s="18" t="str">
        <f>VLOOKUP(LARGE('[1]Top25BAYH_2'!$A$5:$C$278,17),'[1]Top25BAYH_2'!$A$5:$C$278,3,FALSE)</f>
        <v>OTHER &amp; UNSPECIFIED GASTROINTESTINAL HEMORRHAGE                                   </v>
      </c>
      <c r="B21" s="19">
        <f>VLOOKUP(LARGE('[1]Top25BAYH_2'!$A$6:$C$278,17),'[1]Top25BAYH_2'!$A$6:$O$278,6,FALSE)</f>
        <v>33</v>
      </c>
      <c r="C21" s="4">
        <f>VLOOKUP(LARGE('[1]Top25BAYH_2'!$A$6:$C$278,17),'[1]Top25BAYH_2'!$A$6:$O$278,7,FALSE)</f>
        <v>11294.1</v>
      </c>
      <c r="D21" s="12">
        <f>VLOOKUP(LARGE('[1]Top25BAYH_2'!$A$6:$C$278,17),'[1]Top25BAYH_2'!$A$6:$O$278,8,FALSE)</f>
        <v>90</v>
      </c>
      <c r="E21" s="4">
        <f>VLOOKUP(LARGE('[1]Top25BAYH_2'!$A$6:$C$278,17),'[1]Top25BAYH_2'!$A$6:$O$278,9,FALSE)</f>
        <v>16817.65</v>
      </c>
      <c r="F21" s="19">
        <f>VLOOKUP(LARGE('[1]Top25BAYH_2'!$A$6:$C$278,17),'[1]Top25BAYH_2'!$A$6:$O$278,10,FALSE)</f>
        <v>83</v>
      </c>
      <c r="G21" s="4">
        <f>VLOOKUP(LARGE('[1]Top25BAYH_2'!$A$6:$C$278,17),'[1]Top25BAYH_2'!$A$6:$O$278,11,FALSE)</f>
        <v>19215.9</v>
      </c>
      <c r="H21" s="12">
        <f>VLOOKUP(LARGE('[1]Top25BAYH_2'!$A$6:$C$278,17),'[1]Top25BAYH_2'!$A$6:$O$278,12,FALSE)</f>
        <v>24</v>
      </c>
      <c r="I21" s="4">
        <f>VLOOKUP(LARGE('[1]Top25BAYH_2'!$A$6:$C$278,17),'[1]Top25BAYH_2'!$A$6:$O$278,13,FALSE)</f>
        <v>31537.85</v>
      </c>
      <c r="J21" s="12">
        <f>VLOOKUP(LARGE('[1]Top25BAYH_2'!$A$6:$C$278,17),'[1]Top25BAYH_2'!$A$6:$O$278,14,FALSE)</f>
        <v>230</v>
      </c>
      <c r="K21" s="4">
        <f>VLOOKUP(LARGE('[1]Top25BAYH_2'!$A$6:$C$278,17),'[1]Top25BAYH_2'!$A$6:$O$278,15,FALSE)</f>
        <v>17607.55</v>
      </c>
    </row>
    <row r="22" spans="1:11" ht="11.25">
      <c r="A22" s="18" t="str">
        <f>VLOOKUP(LARGE('[1]Top25BAYH_2'!$A$5:$C$278,18),'[1]Top25BAYH_2'!$A$5:$C$278,3,FALSE)</f>
        <v>PERCUTANEOUS CARDIOVASCULAR PROCEDURES W/O AMI                                    </v>
      </c>
      <c r="B22" s="19">
        <f>VLOOKUP(LARGE('[1]Top25BAYH_2'!$A$6:$C$278,18),'[1]Top25BAYH_2'!$A$6:$O$278,6,FALSE)</f>
        <v>124</v>
      </c>
      <c r="C22" s="4">
        <f>VLOOKUP(LARGE('[1]Top25BAYH_2'!$A$6:$C$278,18),'[1]Top25BAYH_2'!$A$6:$O$278,7,FALSE)</f>
        <v>35996.9</v>
      </c>
      <c r="D22" s="12">
        <f>VLOOKUP(LARGE('[1]Top25BAYH_2'!$A$6:$C$278,18),'[1]Top25BAYH_2'!$A$6:$O$278,8,FALSE)</f>
        <v>76</v>
      </c>
      <c r="E22" s="4">
        <f>VLOOKUP(LARGE('[1]Top25BAYH_2'!$A$6:$C$278,18),'[1]Top25BAYH_2'!$A$6:$O$278,9,FALSE)</f>
        <v>34623</v>
      </c>
      <c r="F22" s="19">
        <f>VLOOKUP(LARGE('[1]Top25BAYH_2'!$A$6:$C$278,18),'[1]Top25BAYH_2'!$A$6:$O$278,10,FALSE)</f>
        <v>24</v>
      </c>
      <c r="G22" s="4">
        <f>VLOOKUP(LARGE('[1]Top25BAYH_2'!$A$6:$C$278,18),'[1]Top25BAYH_2'!$A$6:$O$278,11,FALSE)</f>
        <v>48469.05</v>
      </c>
      <c r="H22" s="12">
        <f>VLOOKUP(LARGE('[1]Top25BAYH_2'!$A$6:$C$278,18),'[1]Top25BAYH_2'!$A$6:$O$278,12,FALSE)</f>
        <v>5</v>
      </c>
      <c r="I22" s="4">
        <f>VLOOKUP(LARGE('[1]Top25BAYH_2'!$A$6:$C$278,18),'[1]Top25BAYH_2'!$A$6:$O$278,13,FALSE)</f>
        <v>70837.7</v>
      </c>
      <c r="J22" s="12">
        <f>VLOOKUP(LARGE('[1]Top25BAYH_2'!$A$6:$C$278,18),'[1]Top25BAYH_2'!$A$6:$O$278,14,FALSE)</f>
        <v>229</v>
      </c>
      <c r="K22" s="4">
        <f>VLOOKUP(LARGE('[1]Top25BAYH_2'!$A$6:$C$278,18),'[1]Top25BAYH_2'!$A$6:$O$278,15,FALSE)</f>
        <v>36439.6</v>
      </c>
    </row>
    <row r="23" spans="1:11" ht="11.25">
      <c r="A23" s="18" t="str">
        <f>VLOOKUP(LARGE('[1]Top25BAYH_2'!$A$5:$C$278,19),'[1]Top25BAYH_2'!$A$5:$C$278,3,FALSE)</f>
        <v>ACUTE MYOCARDIAL INFARCTION                                                       </v>
      </c>
      <c r="B23" s="19">
        <f>VLOOKUP(LARGE('[1]Top25BAYH_2'!$A$6:$C$278,19),'[1]Top25BAYH_2'!$A$6:$O$278,6,FALSE)</f>
        <v>31</v>
      </c>
      <c r="C23" s="4">
        <f>VLOOKUP(LARGE('[1]Top25BAYH_2'!$A$6:$C$278,19),'[1]Top25BAYH_2'!$A$6:$O$278,7,FALSE)</f>
        <v>16836.2</v>
      </c>
      <c r="D23" s="12">
        <f>VLOOKUP(LARGE('[1]Top25BAYH_2'!$A$6:$C$278,19),'[1]Top25BAYH_2'!$A$6:$O$278,8,FALSE)</f>
        <v>67</v>
      </c>
      <c r="E23" s="4">
        <f>VLOOKUP(LARGE('[1]Top25BAYH_2'!$A$6:$C$278,19),'[1]Top25BAYH_2'!$A$6:$O$278,9,FALSE)</f>
        <v>15614.1</v>
      </c>
      <c r="F23" s="19">
        <f>VLOOKUP(LARGE('[1]Top25BAYH_2'!$A$6:$C$278,19),'[1]Top25BAYH_2'!$A$6:$O$278,10,FALSE)</f>
        <v>75</v>
      </c>
      <c r="G23" s="4">
        <f>VLOOKUP(LARGE('[1]Top25BAYH_2'!$A$6:$C$278,19),'[1]Top25BAYH_2'!$A$6:$O$278,11,FALSE)</f>
        <v>22151.7</v>
      </c>
      <c r="H23" s="12">
        <f>VLOOKUP(LARGE('[1]Top25BAYH_2'!$A$6:$C$278,19),'[1]Top25BAYH_2'!$A$6:$O$278,12,FALSE)</f>
        <v>41</v>
      </c>
      <c r="I23" s="4">
        <f>VLOOKUP(LARGE('[1]Top25BAYH_2'!$A$6:$C$278,19),'[1]Top25BAYH_2'!$A$6:$O$278,13,FALSE)</f>
        <v>31399.1</v>
      </c>
      <c r="J23" s="12">
        <f>VLOOKUP(LARGE('[1]Top25BAYH_2'!$A$6:$C$278,19),'[1]Top25BAYH_2'!$A$6:$O$278,14,FALSE)</f>
        <v>214</v>
      </c>
      <c r="K23" s="4">
        <f>VLOOKUP(LARGE('[1]Top25BAYH_2'!$A$6:$C$278,19),'[1]Top25BAYH_2'!$A$6:$O$278,15,FALSE)</f>
        <v>19640.05</v>
      </c>
    </row>
    <row r="24" spans="1:11" ht="11.25">
      <c r="A24" s="18" t="str">
        <f>VLOOKUP(LARGE('[1]Top25BAYH_2'!$A$5:$C$278,20),'[1]Top25BAYH_2'!$A$5:$C$278,3,FALSE)</f>
        <v>ASTHMA                                                                            </v>
      </c>
      <c r="B24" s="19">
        <f>VLOOKUP(LARGE('[1]Top25BAYH_2'!$A$6:$C$278,20),'[1]Top25BAYH_2'!$A$6:$O$278,6,FALSE)</f>
        <v>115</v>
      </c>
      <c r="C24" s="4">
        <f>VLOOKUP(LARGE('[1]Top25BAYH_2'!$A$6:$C$278,20),'[1]Top25BAYH_2'!$A$6:$O$278,7,FALSE)</f>
        <v>6137.7</v>
      </c>
      <c r="D24" s="12">
        <f>VLOOKUP(LARGE('[1]Top25BAYH_2'!$A$6:$C$278,20),'[1]Top25BAYH_2'!$A$6:$O$278,8,FALSE)</f>
        <v>78</v>
      </c>
      <c r="E24" s="4">
        <f>VLOOKUP(LARGE('[1]Top25BAYH_2'!$A$6:$C$278,20),'[1]Top25BAYH_2'!$A$6:$O$278,9,FALSE)</f>
        <v>8532.05</v>
      </c>
      <c r="F24" s="19">
        <f>VLOOKUP(LARGE('[1]Top25BAYH_2'!$A$6:$C$278,20),'[1]Top25BAYH_2'!$A$6:$O$278,10,FALSE)</f>
        <v>18</v>
      </c>
      <c r="G24" s="4">
        <f>VLOOKUP(LARGE('[1]Top25BAYH_2'!$A$6:$C$278,20),'[1]Top25BAYH_2'!$A$6:$O$278,11,FALSE)</f>
        <v>10395.95</v>
      </c>
      <c r="H24" s="12">
        <f>VLOOKUP(LARGE('[1]Top25BAYH_2'!$A$6:$C$278,20),'[1]Top25BAYH_2'!$A$6:$O$278,12,FALSE)</f>
        <v>0</v>
      </c>
      <c r="I24" s="4" t="str">
        <f>VLOOKUP(LARGE('[1]Top25BAYH_2'!$A$6:$C$278,20),'[1]Top25BAYH_2'!$A$6:$O$278,13,FALSE)</f>
        <v>.</v>
      </c>
      <c r="J24" s="12">
        <f>VLOOKUP(LARGE('[1]Top25BAYH_2'!$A$6:$C$278,20),'[1]Top25BAYH_2'!$A$6:$O$278,14,FALSE)</f>
        <v>211</v>
      </c>
      <c r="K24" s="4">
        <f>VLOOKUP(LARGE('[1]Top25BAYH_2'!$A$6:$C$278,20),'[1]Top25BAYH_2'!$A$6:$O$278,15,FALSE)</f>
        <v>7245.2</v>
      </c>
    </row>
    <row r="25" spans="1:11" ht="11.25">
      <c r="A25" s="18" t="str">
        <f>VLOOKUP(LARGE('[1]Top25BAYH_2'!$A$5:$C$278,21),'[1]Top25BAYH_2'!$A$5:$C$278,3,FALSE)</f>
        <v>INTESTINAL OBSTRUCTION                                                            </v>
      </c>
      <c r="B25" s="19">
        <f>VLOOKUP(LARGE('[1]Top25BAYH_2'!$A$6:$C$278,21),'[1]Top25BAYH_2'!$A$6:$O$278,6,FALSE)</f>
        <v>45</v>
      </c>
      <c r="C25" s="4">
        <f>VLOOKUP(LARGE('[1]Top25BAYH_2'!$A$6:$C$278,21),'[1]Top25BAYH_2'!$A$6:$O$278,7,FALSE)</f>
        <v>10784.9</v>
      </c>
      <c r="D25" s="12">
        <f>VLOOKUP(LARGE('[1]Top25BAYH_2'!$A$6:$C$278,21),'[1]Top25BAYH_2'!$A$6:$O$278,8,FALSE)</f>
        <v>84</v>
      </c>
      <c r="E25" s="4">
        <f>VLOOKUP(LARGE('[1]Top25BAYH_2'!$A$6:$C$278,21),'[1]Top25BAYH_2'!$A$6:$O$278,9,FALSE)</f>
        <v>13480</v>
      </c>
      <c r="F25" s="19">
        <f>VLOOKUP(LARGE('[1]Top25BAYH_2'!$A$6:$C$278,21),'[1]Top25BAYH_2'!$A$6:$O$278,10,FALSE)</f>
        <v>63</v>
      </c>
      <c r="G25" s="4">
        <f>VLOOKUP(LARGE('[1]Top25BAYH_2'!$A$6:$C$278,21),'[1]Top25BAYH_2'!$A$6:$O$278,11,FALSE)</f>
        <v>16188.9</v>
      </c>
      <c r="H25" s="12">
        <f>VLOOKUP(LARGE('[1]Top25BAYH_2'!$A$6:$C$278,21),'[1]Top25BAYH_2'!$A$6:$O$278,12,FALSE)</f>
        <v>13</v>
      </c>
      <c r="I25" s="4">
        <f>VLOOKUP(LARGE('[1]Top25BAYH_2'!$A$6:$C$278,21),'[1]Top25BAYH_2'!$A$6:$O$278,13,FALSE)</f>
        <v>23859.7</v>
      </c>
      <c r="J25" s="12">
        <f>VLOOKUP(LARGE('[1]Top25BAYH_2'!$A$6:$C$278,21),'[1]Top25BAYH_2'!$A$6:$O$278,14,FALSE)</f>
        <v>205</v>
      </c>
      <c r="K25" s="4">
        <f>VLOOKUP(LARGE('[1]Top25BAYH_2'!$A$6:$C$278,21),'[1]Top25BAYH_2'!$A$6:$O$278,15,FALSE)</f>
        <v>13957.9</v>
      </c>
    </row>
    <row r="26" spans="1:11" ht="11.25">
      <c r="A26" s="18" t="str">
        <f>VLOOKUP(LARGE('[1]Top25BAYH_2'!$A$5:$C$278,22),'[1]Top25BAYH_2'!$A$5:$C$278,3,FALSE)</f>
        <v>PERCUTANEOUS CARDIOVASCULAR PROCEDURES W AMI                                      </v>
      </c>
      <c r="B26" s="19">
        <f>VLOOKUP(LARGE('[1]Top25BAYH_2'!$A$6:$C$278,22),'[1]Top25BAYH_2'!$A$6:$O$278,6,FALSE)</f>
        <v>73</v>
      </c>
      <c r="C26" s="4">
        <f>VLOOKUP(LARGE('[1]Top25BAYH_2'!$A$6:$C$278,22),'[1]Top25BAYH_2'!$A$6:$O$278,7,FALSE)</f>
        <v>45110.2</v>
      </c>
      <c r="D26" s="12">
        <f>VLOOKUP(LARGE('[1]Top25BAYH_2'!$A$6:$C$278,22),'[1]Top25BAYH_2'!$A$6:$O$278,8,FALSE)</f>
        <v>95</v>
      </c>
      <c r="E26" s="4">
        <f>VLOOKUP(LARGE('[1]Top25BAYH_2'!$A$6:$C$278,22),'[1]Top25BAYH_2'!$A$6:$O$278,9,FALSE)</f>
        <v>46222.5</v>
      </c>
      <c r="F26" s="19">
        <f>VLOOKUP(LARGE('[1]Top25BAYH_2'!$A$6:$C$278,22),'[1]Top25BAYH_2'!$A$6:$O$278,10,FALSE)</f>
        <v>19</v>
      </c>
      <c r="G26" s="4">
        <f>VLOOKUP(LARGE('[1]Top25BAYH_2'!$A$6:$C$278,22),'[1]Top25BAYH_2'!$A$6:$O$278,11,FALSE)</f>
        <v>53190.2</v>
      </c>
      <c r="H26" s="12">
        <f>VLOOKUP(LARGE('[1]Top25BAYH_2'!$A$6:$C$278,22),'[1]Top25BAYH_2'!$A$6:$O$278,12,FALSE)</f>
        <v>18</v>
      </c>
      <c r="I26" s="4">
        <f>VLOOKUP(LARGE('[1]Top25BAYH_2'!$A$6:$C$278,22),'[1]Top25BAYH_2'!$A$6:$O$278,13,FALSE)</f>
        <v>69756.85</v>
      </c>
      <c r="J26" s="12">
        <f>VLOOKUP(LARGE('[1]Top25BAYH_2'!$A$6:$C$278,22),'[1]Top25BAYH_2'!$A$6:$O$278,14,FALSE)</f>
        <v>205</v>
      </c>
      <c r="K26" s="4">
        <f>VLOOKUP(LARGE('[1]Top25BAYH_2'!$A$6:$C$278,22),'[1]Top25BAYH_2'!$A$6:$O$278,15,FALSE)</f>
        <v>46704.1</v>
      </c>
    </row>
    <row r="27" spans="1:11" ht="11.25">
      <c r="A27" s="18" t="str">
        <f>VLOOKUP(LARGE('[1]Top25BAYH_2'!$A$5:$C$278,23),'[1]Top25BAYH_2'!$A$5:$C$278,3,FALSE)</f>
        <v>NON-BACTERIAL GASTROENTERITIS, NAUSEA &amp; VOMITING                                  </v>
      </c>
      <c r="B27" s="19">
        <f>VLOOKUP(LARGE('[1]Top25BAYH_2'!$A$6:$C$278,23),'[1]Top25BAYH_2'!$A$6:$O$278,6,FALSE)</f>
        <v>51</v>
      </c>
      <c r="C27" s="4">
        <f>VLOOKUP(LARGE('[1]Top25BAYH_2'!$A$6:$C$278,23),'[1]Top25BAYH_2'!$A$6:$O$278,7,FALSE)</f>
        <v>7278.5</v>
      </c>
      <c r="D27" s="12">
        <f>VLOOKUP(LARGE('[1]Top25BAYH_2'!$A$6:$C$278,23),'[1]Top25BAYH_2'!$A$6:$O$278,8,FALSE)</f>
        <v>79</v>
      </c>
      <c r="E27" s="4">
        <f>VLOOKUP(LARGE('[1]Top25BAYH_2'!$A$6:$C$278,23),'[1]Top25BAYH_2'!$A$6:$O$278,9,FALSE)</f>
        <v>12629.9</v>
      </c>
      <c r="F27" s="19">
        <f>VLOOKUP(LARGE('[1]Top25BAYH_2'!$A$6:$C$278,23),'[1]Top25BAYH_2'!$A$6:$O$278,10,FALSE)</f>
        <v>54</v>
      </c>
      <c r="G27" s="4">
        <f>VLOOKUP(LARGE('[1]Top25BAYH_2'!$A$6:$C$278,23),'[1]Top25BAYH_2'!$A$6:$O$278,11,FALSE)</f>
        <v>14071.3</v>
      </c>
      <c r="H27" s="12">
        <f>VLOOKUP(LARGE('[1]Top25BAYH_2'!$A$6:$C$278,23),'[1]Top25BAYH_2'!$A$6:$O$278,12,FALSE)</f>
        <v>4</v>
      </c>
      <c r="I27" s="4">
        <f>VLOOKUP(LARGE('[1]Top25BAYH_2'!$A$6:$C$278,23),'[1]Top25BAYH_2'!$A$6:$O$278,13,FALSE)</f>
        <v>15032.15</v>
      </c>
      <c r="J27" s="12">
        <f>VLOOKUP(LARGE('[1]Top25BAYH_2'!$A$6:$C$278,23),'[1]Top25BAYH_2'!$A$6:$O$278,14,FALSE)</f>
        <v>188</v>
      </c>
      <c r="K27" s="4">
        <f>VLOOKUP(LARGE('[1]Top25BAYH_2'!$A$6:$C$278,23),'[1]Top25BAYH_2'!$A$6:$O$278,15,FALSE)</f>
        <v>12108.6</v>
      </c>
    </row>
    <row r="28" spans="1:11" ht="11.25">
      <c r="A28" s="18" t="str">
        <f>VLOOKUP(LARGE('[1]Top25BAYH_2'!$A$5:$C$278,24),'[1]Top25BAYH_2'!$A$5:$C$278,3,FALSE)</f>
        <v>POISONING OF MEDICINAL AGENTS                                                     </v>
      </c>
      <c r="B28" s="19">
        <f>VLOOKUP(LARGE('[1]Top25BAYH_2'!$A$6:$C$278,24),'[1]Top25BAYH_2'!$A$6:$O$278,6,FALSE)</f>
        <v>29</v>
      </c>
      <c r="C28" s="4">
        <f>VLOOKUP(LARGE('[1]Top25BAYH_2'!$A$6:$C$278,24),'[1]Top25BAYH_2'!$A$6:$O$278,7,FALSE)</f>
        <v>8317.7</v>
      </c>
      <c r="D28" s="12">
        <f>VLOOKUP(LARGE('[1]Top25BAYH_2'!$A$6:$C$278,24),'[1]Top25BAYH_2'!$A$6:$O$278,8,FALSE)</f>
        <v>90</v>
      </c>
      <c r="E28" s="4">
        <f>VLOOKUP(LARGE('[1]Top25BAYH_2'!$A$6:$C$278,24),'[1]Top25BAYH_2'!$A$6:$O$278,9,FALSE)</f>
        <v>9663.95</v>
      </c>
      <c r="F28" s="19">
        <f>VLOOKUP(LARGE('[1]Top25BAYH_2'!$A$6:$C$278,24),'[1]Top25BAYH_2'!$A$6:$O$278,10,FALSE)</f>
        <v>43</v>
      </c>
      <c r="G28" s="4">
        <f>VLOOKUP(LARGE('[1]Top25BAYH_2'!$A$6:$C$278,24),'[1]Top25BAYH_2'!$A$6:$O$278,11,FALSE)</f>
        <v>14166.9</v>
      </c>
      <c r="H28" s="12">
        <f>VLOOKUP(LARGE('[1]Top25BAYH_2'!$A$6:$C$278,24),'[1]Top25BAYH_2'!$A$6:$O$278,12,FALSE)</f>
        <v>18</v>
      </c>
      <c r="I28" s="4">
        <f>VLOOKUP(LARGE('[1]Top25BAYH_2'!$A$6:$C$278,24),'[1]Top25BAYH_2'!$A$6:$O$278,13,FALSE)</f>
        <v>19632.05</v>
      </c>
      <c r="J28" s="12">
        <f>VLOOKUP(LARGE('[1]Top25BAYH_2'!$A$6:$C$278,24),'[1]Top25BAYH_2'!$A$6:$O$278,14,FALSE)</f>
        <v>180</v>
      </c>
      <c r="K28" s="4">
        <f>VLOOKUP(LARGE('[1]Top25BAYH_2'!$A$6:$C$278,24),'[1]Top25BAYH_2'!$A$6:$O$278,15,FALSE)</f>
        <v>10866.65</v>
      </c>
    </row>
    <row r="29" spans="1:11" ht="12" thickBot="1">
      <c r="A29" s="20" t="str">
        <f>VLOOKUP(LARGE('[1]Top25BAYH_2'!$A$5:$C$278,25),'[1]Top25BAYH_2'!$A$5:$C$278,3,FALSE)</f>
        <v>MAJOR SMALL &amp; LARGE BOWEL PROCEDURES                                              </v>
      </c>
      <c r="B29" s="21">
        <f>VLOOKUP(LARGE('[1]Top25BAYH_2'!$A$6:$C$278,25),'[1]Top25BAYH_2'!$A$6:$O$278,6,FALSE)</f>
        <v>36</v>
      </c>
      <c r="C29" s="22">
        <f>VLOOKUP(LARGE('[1]Top25BAYH_2'!$A$6:$C$278,25),'[1]Top25BAYH_2'!$A$6:$O$278,7,FALSE)</f>
        <v>27930.15</v>
      </c>
      <c r="D29" s="23">
        <f>VLOOKUP(LARGE('[1]Top25BAYH_2'!$A$6:$C$278,25),'[1]Top25BAYH_2'!$A$6:$O$278,8,FALSE)</f>
        <v>63</v>
      </c>
      <c r="E29" s="22">
        <f>VLOOKUP(LARGE('[1]Top25BAYH_2'!$A$6:$C$278,25),'[1]Top25BAYH_2'!$A$6:$O$278,9,FALSE)</f>
        <v>32023.4</v>
      </c>
      <c r="F29" s="21">
        <f>VLOOKUP(LARGE('[1]Top25BAYH_2'!$A$6:$C$278,25),'[1]Top25BAYH_2'!$A$6:$O$278,10,FALSE)</f>
        <v>42</v>
      </c>
      <c r="G29" s="22">
        <f>VLOOKUP(LARGE('[1]Top25BAYH_2'!$A$6:$C$278,25),'[1]Top25BAYH_2'!$A$6:$O$278,11,FALSE)</f>
        <v>47353.05</v>
      </c>
      <c r="H29" s="23">
        <f>VLOOKUP(LARGE('[1]Top25BAYH_2'!$A$6:$C$278,25),'[1]Top25BAYH_2'!$A$6:$O$278,12,FALSE)</f>
        <v>27</v>
      </c>
      <c r="I29" s="22">
        <f>VLOOKUP(LARGE('[1]Top25BAYH_2'!$A$6:$C$278,25),'[1]Top25BAYH_2'!$A$6:$O$278,13,FALSE)</f>
        <v>78794.9</v>
      </c>
      <c r="J29" s="23">
        <f>VLOOKUP(LARGE('[1]Top25BAYH_2'!$A$6:$C$278,25),'[1]Top25BAYH_2'!$A$6:$O$278,14,FALSE)</f>
        <v>168</v>
      </c>
      <c r="K29" s="22">
        <f>VLOOKUP(LARGE('[1]Top25BAYH_2'!$A$6:$C$278,25),'[1]Top25BAYH_2'!$A$6:$O$278,15,FALSE)</f>
        <v>37977.35</v>
      </c>
    </row>
    <row r="30" spans="2:9" ht="12" thickTop="1">
      <c r="B30" s="6"/>
      <c r="C30" s="6"/>
      <c r="D30" s="6"/>
      <c r="E30" s="7"/>
      <c r="F30" s="6"/>
      <c r="G30" s="6"/>
      <c r="H30" s="6"/>
      <c r="I30" s="6"/>
    </row>
    <row r="34" spans="1:1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1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1.25">
      <c r="A37" s="3"/>
      <c r="B37" s="5"/>
      <c r="C37" s="5"/>
      <c r="D37" s="5"/>
      <c r="E37" s="11"/>
      <c r="F37" s="5"/>
      <c r="G37" s="5"/>
      <c r="H37" s="5"/>
      <c r="I37" s="5"/>
      <c r="J37" s="5"/>
      <c r="K37" s="5"/>
    </row>
    <row r="38" spans="1:11" ht="11.25">
      <c r="A38" s="3"/>
      <c r="B38" s="5"/>
      <c r="C38" s="5"/>
      <c r="D38" s="5"/>
      <c r="E38" s="11"/>
      <c r="F38" s="5"/>
      <c r="G38" s="5"/>
      <c r="H38" s="5"/>
      <c r="I38" s="5"/>
      <c r="J38" s="5"/>
      <c r="K38" s="5"/>
    </row>
    <row r="39" spans="1:11" ht="11.25">
      <c r="A39" s="3"/>
      <c r="B39" s="5"/>
      <c r="C39" s="5"/>
      <c r="D39" s="5"/>
      <c r="E39" s="11"/>
      <c r="F39" s="5"/>
      <c r="G39" s="5"/>
      <c r="H39" s="5"/>
      <c r="I39" s="5"/>
      <c r="J39" s="5"/>
      <c r="K39" s="5"/>
    </row>
    <row r="40" spans="1:11" ht="11.25">
      <c r="A40" s="3"/>
      <c r="B40" s="5"/>
      <c r="C40" s="5"/>
      <c r="D40" s="5"/>
      <c r="E40" s="11"/>
      <c r="F40" s="5"/>
      <c r="G40" s="5"/>
      <c r="H40" s="5"/>
      <c r="I40" s="5"/>
      <c r="J40" s="5"/>
      <c r="K40" s="5"/>
    </row>
    <row r="41" spans="1:11" ht="11.25">
      <c r="A41" s="3"/>
      <c r="B41" s="5"/>
      <c r="C41" s="5"/>
      <c r="D41" s="5"/>
      <c r="E41" s="11"/>
      <c r="F41" s="5"/>
      <c r="G41" s="5"/>
      <c r="H41" s="5"/>
      <c r="I41" s="5"/>
      <c r="J41" s="5"/>
      <c r="K41" s="5"/>
    </row>
    <row r="42" spans="1:11" ht="11.25">
      <c r="A42" s="3"/>
      <c r="B42" s="5"/>
      <c r="C42" s="5"/>
      <c r="D42" s="5"/>
      <c r="E42" s="11"/>
      <c r="F42" s="5"/>
      <c r="G42" s="5"/>
      <c r="H42" s="5"/>
      <c r="I42" s="5"/>
      <c r="J42" s="5"/>
      <c r="K42" s="5"/>
    </row>
    <row r="43" spans="1:11" ht="11.25">
      <c r="A43" s="3"/>
      <c r="B43" s="5"/>
      <c r="C43" s="5"/>
      <c r="D43" s="5"/>
      <c r="E43" s="11"/>
      <c r="F43" s="5"/>
      <c r="G43" s="5"/>
      <c r="H43" s="5"/>
      <c r="I43" s="5"/>
      <c r="J43" s="5"/>
      <c r="K43" s="5"/>
    </row>
    <row r="44" spans="1:11" ht="11.25">
      <c r="A44" s="3"/>
      <c r="B44" s="5"/>
      <c r="C44" s="5"/>
      <c r="D44" s="5"/>
      <c r="E44" s="11"/>
      <c r="F44" s="5"/>
      <c r="G44" s="5"/>
      <c r="H44" s="5"/>
      <c r="I44" s="5"/>
      <c r="J44" s="5"/>
      <c r="K44" s="5"/>
    </row>
    <row r="45" spans="1:11" ht="11.25">
      <c r="A45" s="3"/>
      <c r="B45" s="5"/>
      <c r="C45" s="5"/>
      <c r="D45" s="5"/>
      <c r="E45" s="11"/>
      <c r="F45" s="5"/>
      <c r="G45" s="5"/>
      <c r="H45" s="5"/>
      <c r="I45" s="5"/>
      <c r="J45" s="5"/>
      <c r="K45" s="5"/>
    </row>
    <row r="46" spans="1:11" ht="11.25">
      <c r="A46" s="3"/>
      <c r="B46" s="5"/>
      <c r="C46" s="5"/>
      <c r="D46" s="5"/>
      <c r="E46" s="11"/>
      <c r="F46" s="5"/>
      <c r="G46" s="5"/>
      <c r="H46" s="5"/>
      <c r="I46" s="5"/>
      <c r="J46" s="5"/>
      <c r="K46" s="5"/>
    </row>
    <row r="47" spans="1:11" ht="11.25">
      <c r="A47" s="3"/>
      <c r="B47" s="5"/>
      <c r="C47" s="5"/>
      <c r="D47" s="5"/>
      <c r="E47" s="11"/>
      <c r="F47" s="5"/>
      <c r="G47" s="5"/>
      <c r="H47" s="5"/>
      <c r="I47" s="5"/>
      <c r="J47" s="5"/>
      <c r="K47" s="5"/>
    </row>
    <row r="48" spans="1:11" ht="11.25">
      <c r="A48" s="3"/>
      <c r="B48" s="5"/>
      <c r="C48" s="5"/>
      <c r="D48" s="5"/>
      <c r="E48" s="11"/>
      <c r="F48" s="5"/>
      <c r="G48" s="5"/>
      <c r="H48" s="5"/>
      <c r="I48" s="5"/>
      <c r="J48" s="5"/>
      <c r="K48" s="5"/>
    </row>
    <row r="49" spans="1:11" ht="11.25">
      <c r="A49" s="3"/>
      <c r="B49" s="5"/>
      <c r="C49" s="5"/>
      <c r="D49" s="5"/>
      <c r="E49" s="11"/>
      <c r="F49" s="5"/>
      <c r="G49" s="5"/>
      <c r="H49" s="5"/>
      <c r="I49" s="5"/>
      <c r="J49" s="5"/>
      <c r="K49" s="5"/>
    </row>
    <row r="50" spans="1:11" ht="11.25">
      <c r="A50" s="3"/>
      <c r="B50" s="5"/>
      <c r="C50" s="5"/>
      <c r="D50" s="5"/>
      <c r="E50" s="11"/>
      <c r="F50" s="5"/>
      <c r="G50" s="5"/>
      <c r="H50" s="5"/>
      <c r="I50" s="5"/>
      <c r="J50" s="5"/>
      <c r="K50" s="5"/>
    </row>
    <row r="51" spans="1:11" ht="11.25">
      <c r="A51" s="3"/>
      <c r="B51" s="5"/>
      <c r="C51" s="5"/>
      <c r="D51" s="5"/>
      <c r="E51" s="11"/>
      <c r="F51" s="5"/>
      <c r="G51" s="5"/>
      <c r="H51" s="5"/>
      <c r="I51" s="5"/>
      <c r="J51" s="5"/>
      <c r="K51" s="5"/>
    </row>
    <row r="52" spans="1:11" ht="11.25">
      <c r="A52" s="3"/>
      <c r="B52" s="5"/>
      <c r="C52" s="5"/>
      <c r="D52" s="5"/>
      <c r="E52" s="11"/>
      <c r="F52" s="5"/>
      <c r="G52" s="5"/>
      <c r="H52" s="5"/>
      <c r="I52" s="5"/>
      <c r="J52" s="5"/>
      <c r="K52" s="5"/>
    </row>
    <row r="53" spans="1:11" ht="11.25">
      <c r="A53" s="3"/>
      <c r="B53" s="5"/>
      <c r="C53" s="5"/>
      <c r="D53" s="5"/>
      <c r="E53" s="11"/>
      <c r="F53" s="5"/>
      <c r="G53" s="5"/>
      <c r="H53" s="5"/>
      <c r="I53" s="5"/>
      <c r="J53" s="5"/>
      <c r="K53" s="5"/>
    </row>
    <row r="54" spans="1:11" ht="11.25">
      <c r="A54" s="3"/>
      <c r="B54" s="5"/>
      <c r="C54" s="5"/>
      <c r="D54" s="5"/>
      <c r="E54" s="11"/>
      <c r="F54" s="5"/>
      <c r="G54" s="5"/>
      <c r="H54" s="5"/>
      <c r="I54" s="5"/>
      <c r="J54" s="5"/>
      <c r="K54" s="5"/>
    </row>
    <row r="55" spans="1:11" ht="11.25">
      <c r="A55" s="3"/>
      <c r="B55" s="5"/>
      <c r="C55" s="5"/>
      <c r="D55" s="5"/>
      <c r="E55" s="11"/>
      <c r="F55" s="5"/>
      <c r="G55" s="5"/>
      <c r="H55" s="5"/>
      <c r="I55" s="5"/>
      <c r="J55" s="5"/>
      <c r="K55" s="5"/>
    </row>
    <row r="56" spans="1:11" ht="11.25">
      <c r="A56" s="3"/>
      <c r="B56" s="5"/>
      <c r="C56" s="5"/>
      <c r="D56" s="5"/>
      <c r="E56" s="11"/>
      <c r="F56" s="5"/>
      <c r="G56" s="5"/>
      <c r="H56" s="5"/>
      <c r="I56" s="5"/>
      <c r="J56" s="5"/>
      <c r="K56" s="5"/>
    </row>
    <row r="57" spans="1:11" ht="11.25">
      <c r="A57" s="3"/>
      <c r="B57" s="5"/>
      <c r="C57" s="5"/>
      <c r="D57" s="5"/>
      <c r="E57" s="11"/>
      <c r="F57" s="5"/>
      <c r="G57" s="5"/>
      <c r="H57" s="5"/>
      <c r="I57" s="5"/>
      <c r="J57" s="5"/>
      <c r="K57" s="5"/>
    </row>
    <row r="58" spans="1:11" ht="11.25">
      <c r="A58" s="3"/>
      <c r="B58" s="5"/>
      <c r="C58" s="5"/>
      <c r="D58" s="5"/>
      <c r="E58" s="11"/>
      <c r="F58" s="5"/>
      <c r="G58" s="5"/>
      <c r="H58" s="5"/>
      <c r="I58" s="5"/>
      <c r="J58" s="5"/>
      <c r="K58" s="5"/>
    </row>
    <row r="59" spans="1:11" ht="11.25">
      <c r="A59" s="3"/>
      <c r="B59" s="5"/>
      <c r="C59" s="5"/>
      <c r="D59" s="5"/>
      <c r="E59" s="11"/>
      <c r="F59" s="5"/>
      <c r="G59" s="5"/>
      <c r="H59" s="5"/>
      <c r="I59" s="5"/>
      <c r="J59" s="5"/>
      <c r="K59" s="5"/>
    </row>
    <row r="60" spans="1:11" ht="11.25">
      <c r="A60" s="3"/>
      <c r="B60" s="5"/>
      <c r="C60" s="5"/>
      <c r="D60" s="5"/>
      <c r="E60" s="11"/>
      <c r="F60" s="5"/>
      <c r="G60" s="5"/>
      <c r="H60" s="5"/>
      <c r="I60" s="5"/>
      <c r="J60" s="5"/>
      <c r="K60" s="5"/>
    </row>
    <row r="61" spans="1:11" ht="11.25">
      <c r="A61" s="3"/>
      <c r="B61" s="5"/>
      <c r="C61" s="5"/>
      <c r="D61" s="5"/>
      <c r="E61" s="11"/>
      <c r="F61" s="5"/>
      <c r="G61" s="5"/>
      <c r="H61" s="5"/>
      <c r="I61" s="5"/>
      <c r="J61" s="5"/>
      <c r="K61" s="5"/>
    </row>
  </sheetData>
  <sheetProtection/>
  <mergeCells count="7">
    <mergeCell ref="J3:K3"/>
    <mergeCell ref="B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barbara.gladders</dc:creator>
  <cp:keywords/>
  <dc:description/>
  <cp:lastModifiedBy>maridelle.dizon</cp:lastModifiedBy>
  <dcterms:created xsi:type="dcterms:W3CDTF">2012-06-12T20:03:15Z</dcterms:created>
  <dcterms:modified xsi:type="dcterms:W3CDTF">2012-06-13T13:27:33Z</dcterms:modified>
  <cp:category/>
  <cp:version/>
  <cp:contentType/>
  <cp:contentStatus/>
</cp:coreProperties>
</file>